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U:\KPÚ Karlovarský kraj\Podklady pro KPÚ Andělská Hora realizace VPC 3N a VPC 4R\"/>
    </mc:Choice>
  </mc:AlternateContent>
  <xr:revisionPtr revIDLastSave="0" documentId="13_ncr:1_{8514AB78-2677-46B3-A8EF-2464F98550D9}" xr6:coauthVersionLast="47" xr6:coauthVersionMax="47" xr10:uidLastSave="{00000000-0000-0000-0000-000000000000}"/>
  <bookViews>
    <workbookView xWindow="-120" yWindow="-120" windowWidth="29040" windowHeight="17640" firstSheet="2" activeTab="5" xr2:uid="{00000000-000D-0000-FFFF-FFFF00000000}"/>
  </bookViews>
  <sheets>
    <sheet name="Rekapitulace stavby" sheetId="1" r:id="rId1"/>
    <sheet name="2022120411 - Polní cesta" sheetId="2" r:id="rId2"/>
    <sheet name="2022120412 - Výsadba" sheetId="3" r:id="rId3"/>
    <sheet name="2022120413 - Tříletá násl..." sheetId="4" r:id="rId4"/>
    <sheet name="202212043 - VPC 4R" sheetId="5" r:id="rId5"/>
    <sheet name="Pokyny pro vyplnění" sheetId="7" r:id="rId6"/>
  </sheets>
  <definedNames>
    <definedName name="_xlnm._FilterDatabase" localSheetId="1" hidden="1">'2022120411 - Polní cesta'!$C$95:$K$204</definedName>
    <definedName name="_xlnm._FilterDatabase" localSheetId="2" hidden="1">'2022120412 - Výsadba'!$C$88:$K$133</definedName>
    <definedName name="_xlnm._FilterDatabase" localSheetId="3" hidden="1">'2022120413 - Tříletá násl...'!$C$86:$K$117</definedName>
    <definedName name="_xlnm._FilterDatabase" localSheetId="4" hidden="1">'202212043 - VPC 4R'!$C$93:$K$283</definedName>
    <definedName name="_xlnm.Print_Titles" localSheetId="1">'2022120411 - Polní cesta'!$95:$95</definedName>
    <definedName name="_xlnm.Print_Titles" localSheetId="2">'2022120412 - Výsadba'!$88:$88</definedName>
    <definedName name="_xlnm.Print_Titles" localSheetId="3">'2022120413 - Tříletá násl...'!$86:$86</definedName>
    <definedName name="_xlnm.Print_Titles" localSheetId="4">'202212043 - VPC 4R'!$93:$93</definedName>
    <definedName name="_xlnm.Print_Titles" localSheetId="0">'Rekapitulace stavby'!$52:$52</definedName>
    <definedName name="_xlnm.Print_Area" localSheetId="1">'2022120411 - Polní cesta'!$C$4:$J$41,'2022120411 - Polní cesta'!$C$47:$J$75,'2022120411 - Polní cesta'!$C$81:$K$204</definedName>
    <definedName name="_xlnm.Print_Area" localSheetId="2">'2022120412 - Výsadba'!$C$4:$J$41,'2022120412 - Výsadba'!$C$47:$J$68,'2022120412 - Výsadba'!$C$74:$K$133</definedName>
    <definedName name="_xlnm.Print_Area" localSheetId="3">'2022120413 - Tříletá násl...'!$C$4:$J$41,'2022120413 - Tříletá násl...'!$C$47:$J$66,'2022120413 - Tříletá násl...'!$C$72:$K$117</definedName>
    <definedName name="_xlnm.Print_Area" localSheetId="4">'202212043 - VPC 4R'!$C$4:$J$39,'202212043 - VPC 4R'!$C$45:$J$75,'202212043 - VPC 4R'!$C$81:$K$283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60" i="1" l="1"/>
  <c r="AX60" i="1"/>
  <c r="J37" i="5"/>
  <c r="J36" i="5"/>
  <c r="AY59" i="1"/>
  <c r="J35" i="5"/>
  <c r="AX59" i="1" s="1"/>
  <c r="BI282" i="5"/>
  <c r="BH282" i="5"/>
  <c r="BG282" i="5"/>
  <c r="BF282" i="5"/>
  <c r="T282" i="5"/>
  <c r="T281" i="5"/>
  <c r="R282" i="5"/>
  <c r="R281" i="5"/>
  <c r="P282" i="5"/>
  <c r="P281" i="5"/>
  <c r="BI278" i="5"/>
  <c r="BH278" i="5"/>
  <c r="BG278" i="5"/>
  <c r="BF278" i="5"/>
  <c r="T278" i="5"/>
  <c r="T277" i="5"/>
  <c r="R278" i="5"/>
  <c r="R277" i="5"/>
  <c r="P278" i="5"/>
  <c r="P277" i="5"/>
  <c r="BI275" i="5"/>
  <c r="BH275" i="5"/>
  <c r="BG275" i="5"/>
  <c r="BF275" i="5"/>
  <c r="T275" i="5"/>
  <c r="T274" i="5"/>
  <c r="R275" i="5"/>
  <c r="R274" i="5"/>
  <c r="P275" i="5"/>
  <c r="P274" i="5"/>
  <c r="BI272" i="5"/>
  <c r="BH272" i="5"/>
  <c r="BG272" i="5"/>
  <c r="BF272" i="5"/>
  <c r="T272" i="5"/>
  <c r="R272" i="5"/>
  <c r="P272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5" i="5"/>
  <c r="BH255" i="5"/>
  <c r="BG255" i="5"/>
  <c r="BF255" i="5"/>
  <c r="T255" i="5"/>
  <c r="T254" i="5"/>
  <c r="R255" i="5"/>
  <c r="R254" i="5" s="1"/>
  <c r="P255" i="5"/>
  <c r="P254" i="5" s="1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3" i="5"/>
  <c r="BH243" i="5"/>
  <c r="BG243" i="5"/>
  <c r="BF243" i="5"/>
  <c r="T243" i="5"/>
  <c r="R243" i="5"/>
  <c r="P243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3" i="5"/>
  <c r="BH103" i="5"/>
  <c r="BG103" i="5"/>
  <c r="BF103" i="5"/>
  <c r="T103" i="5"/>
  <c r="R103" i="5"/>
  <c r="P103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F88" i="5"/>
  <c r="E86" i="5"/>
  <c r="F52" i="5"/>
  <c r="E50" i="5"/>
  <c r="J24" i="5"/>
  <c r="E24" i="5"/>
  <c r="J91" i="5"/>
  <c r="J23" i="5"/>
  <c r="J21" i="5"/>
  <c r="E21" i="5"/>
  <c r="J90" i="5"/>
  <c r="J20" i="5"/>
  <c r="J18" i="5"/>
  <c r="E18" i="5"/>
  <c r="F91" i="5"/>
  <c r="J17" i="5"/>
  <c r="J15" i="5"/>
  <c r="E15" i="5"/>
  <c r="F54" i="5"/>
  <c r="J14" i="5"/>
  <c r="J12" i="5"/>
  <c r="J88" i="5"/>
  <c r="E7" i="5"/>
  <c r="E84" i="5"/>
  <c r="J39" i="4"/>
  <c r="J38" i="4"/>
  <c r="AY58" i="1"/>
  <c r="J37" i="4"/>
  <c r="AX58" i="1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F81" i="4"/>
  <c r="E79" i="4"/>
  <c r="F56" i="4"/>
  <c r="E54" i="4"/>
  <c r="J26" i="4"/>
  <c r="E26" i="4"/>
  <c r="J84" i="4"/>
  <c r="J25" i="4"/>
  <c r="J23" i="4"/>
  <c r="E23" i="4"/>
  <c r="J83" i="4"/>
  <c r="J22" i="4"/>
  <c r="J20" i="4"/>
  <c r="E20" i="4"/>
  <c r="F84" i="4"/>
  <c r="J19" i="4"/>
  <c r="J17" i="4"/>
  <c r="E17" i="4"/>
  <c r="F83" i="4"/>
  <c r="J16" i="4"/>
  <c r="J14" i="4"/>
  <c r="J81" i="4" s="1"/>
  <c r="E7" i="4"/>
  <c r="E50" i="4"/>
  <c r="J39" i="3"/>
  <c r="J38" i="3"/>
  <c r="AY57" i="1"/>
  <c r="J37" i="3"/>
  <c r="AX57" i="1"/>
  <c r="BI132" i="3"/>
  <c r="BH132" i="3"/>
  <c r="BG132" i="3"/>
  <c r="BF132" i="3"/>
  <c r="T132" i="3"/>
  <c r="T131" i="3"/>
  <c r="T130" i="3"/>
  <c r="R132" i="3"/>
  <c r="R131" i="3"/>
  <c r="R130" i="3"/>
  <c r="P132" i="3"/>
  <c r="P131" i="3"/>
  <c r="P130" i="3" s="1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F83" i="3"/>
  <c r="E81" i="3"/>
  <c r="F56" i="3"/>
  <c r="E54" i="3"/>
  <c r="J26" i="3"/>
  <c r="E26" i="3"/>
  <c r="J86" i="3"/>
  <c r="J25" i="3"/>
  <c r="J23" i="3"/>
  <c r="E23" i="3"/>
  <c r="J85" i="3"/>
  <c r="J22" i="3"/>
  <c r="J20" i="3"/>
  <c r="E20" i="3"/>
  <c r="F86" i="3" s="1"/>
  <c r="J19" i="3"/>
  <c r="J17" i="3"/>
  <c r="E17" i="3"/>
  <c r="F85" i="3"/>
  <c r="J16" i="3"/>
  <c r="J14" i="3"/>
  <c r="J56" i="3"/>
  <c r="E7" i="3"/>
  <c r="E77" i="3"/>
  <c r="J39" i="2"/>
  <c r="J38" i="2"/>
  <c r="AY56" i="1" s="1"/>
  <c r="J37" i="2"/>
  <c r="AX56" i="1" s="1"/>
  <c r="BI203" i="2"/>
  <c r="BH203" i="2"/>
  <c r="BG203" i="2"/>
  <c r="BF203" i="2"/>
  <c r="T203" i="2"/>
  <c r="T202" i="2"/>
  <c r="R203" i="2"/>
  <c r="R202" i="2" s="1"/>
  <c r="P203" i="2"/>
  <c r="P202" i="2" s="1"/>
  <c r="BI199" i="2"/>
  <c r="BH199" i="2"/>
  <c r="BG199" i="2"/>
  <c r="BF199" i="2"/>
  <c r="T199" i="2"/>
  <c r="T198" i="2"/>
  <c r="R199" i="2"/>
  <c r="R198" i="2"/>
  <c r="P199" i="2"/>
  <c r="P198" i="2" s="1"/>
  <c r="BI196" i="2"/>
  <c r="BH196" i="2"/>
  <c r="BG196" i="2"/>
  <c r="BF196" i="2"/>
  <c r="T196" i="2"/>
  <c r="T195" i="2"/>
  <c r="R196" i="2"/>
  <c r="R195" i="2"/>
  <c r="P196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T175" i="2"/>
  <c r="R176" i="2"/>
  <c r="R175" i="2"/>
  <c r="P176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F90" i="2"/>
  <c r="E88" i="2"/>
  <c r="F56" i="2"/>
  <c r="E54" i="2"/>
  <c r="J26" i="2"/>
  <c r="E26" i="2"/>
  <c r="J93" i="2"/>
  <c r="J25" i="2"/>
  <c r="J23" i="2"/>
  <c r="E23" i="2"/>
  <c r="J92" i="2" s="1"/>
  <c r="J22" i="2"/>
  <c r="J20" i="2"/>
  <c r="E20" i="2"/>
  <c r="F59" i="2"/>
  <c r="J19" i="2"/>
  <c r="J17" i="2"/>
  <c r="E17" i="2"/>
  <c r="F92" i="2"/>
  <c r="J16" i="2"/>
  <c r="J14" i="2"/>
  <c r="J90" i="2" s="1"/>
  <c r="E7" i="2"/>
  <c r="E50" i="2" s="1"/>
  <c r="L50" i="1"/>
  <c r="AM50" i="1"/>
  <c r="AM49" i="1"/>
  <c r="L49" i="1"/>
  <c r="AM47" i="1"/>
  <c r="L47" i="1"/>
  <c r="L45" i="1"/>
  <c r="L44" i="1"/>
  <c r="BK182" i="2"/>
  <c r="BK243" i="5"/>
  <c r="BK119" i="5"/>
  <c r="BK103" i="5"/>
  <c r="BK97" i="5"/>
  <c r="BK133" i="2"/>
  <c r="BK92" i="3"/>
  <c r="J222" i="5"/>
  <c r="J259" i="5"/>
  <c r="BK145" i="5"/>
  <c r="J149" i="2"/>
  <c r="BK115" i="4"/>
  <c r="BK278" i="5"/>
  <c r="J131" i="5"/>
  <c r="J194" i="5"/>
  <c r="J155" i="5"/>
  <c r="BK106" i="5"/>
  <c r="AS55" i="1"/>
  <c r="BK231" i="5"/>
  <c r="J261" i="5"/>
  <c r="BK181" i="5"/>
  <c r="J99" i="3"/>
  <c r="J272" i="5"/>
  <c r="J249" i="5"/>
  <c r="BK127" i="5"/>
  <c r="J203" i="2"/>
  <c r="J126" i="3"/>
  <c r="J111" i="3"/>
  <c r="J219" i="5"/>
  <c r="J270" i="5"/>
  <c r="BK161" i="5"/>
  <c r="BK110" i="2"/>
  <c r="J103" i="3"/>
  <c r="J112" i="4"/>
  <c r="BK142" i="5"/>
  <c r="J110" i="5"/>
  <c r="BK216" i="5"/>
  <c r="BK122" i="2"/>
  <c r="BK113" i="3"/>
  <c r="BK109" i="4"/>
  <c r="BK255" i="5"/>
  <c r="BK178" i="5"/>
  <c r="BK110" i="5"/>
  <c r="BK162" i="2"/>
  <c r="J156" i="2"/>
  <c r="BK111" i="3"/>
  <c r="BK112" i="4"/>
  <c r="J178" i="5"/>
  <c r="J186" i="2"/>
  <c r="J180" i="2"/>
  <c r="J139" i="2"/>
  <c r="BK146" i="2"/>
  <c r="BK168" i="2"/>
  <c r="J115" i="4"/>
  <c r="BK148" i="5"/>
  <c r="BK249" i="5"/>
  <c r="J278" i="5"/>
  <c r="BK126" i="2"/>
  <c r="BK128" i="3"/>
  <c r="BK97" i="4"/>
  <c r="BK219" i="5"/>
  <c r="J240" i="5"/>
  <c r="BK226" i="5"/>
  <c r="BK235" i="5"/>
  <c r="J135" i="5"/>
  <c r="BK172" i="2"/>
  <c r="J184" i="2"/>
  <c r="J118" i="3"/>
  <c r="BK135" i="5"/>
  <c r="J282" i="5"/>
  <c r="J243" i="5"/>
  <c r="BK174" i="2"/>
  <c r="BK123" i="3"/>
  <c r="BK240" i="5"/>
  <c r="J237" i="5"/>
  <c r="BK103" i="2"/>
  <c r="BK132" i="3"/>
  <c r="J90" i="4"/>
  <c r="J188" i="5"/>
  <c r="J151" i="5"/>
  <c r="J144" i="2"/>
  <c r="J122" i="2"/>
  <c r="BK126" i="3"/>
  <c r="J201" i="5"/>
  <c r="J204" i="5"/>
  <c r="J168" i="2"/>
  <c r="J199" i="2"/>
  <c r="J196" i="2"/>
  <c r="BK99" i="2"/>
  <c r="BK222" i="5"/>
  <c r="J208" i="5"/>
  <c r="BK282" i="5"/>
  <c r="J129" i="2"/>
  <c r="BK203" i="2"/>
  <c r="J142" i="2"/>
  <c r="BK106" i="3"/>
  <c r="J100" i="4"/>
  <c r="BK170" i="5"/>
  <c r="BK191" i="5"/>
  <c r="J103" i="5"/>
  <c r="BK201" i="5"/>
  <c r="J103" i="2"/>
  <c r="J181" i="5"/>
  <c r="BK194" i="5"/>
  <c r="BK208" i="5"/>
  <c r="BK118" i="2"/>
  <c r="J235" i="5"/>
  <c r="J127" i="5"/>
  <c r="BK155" i="5"/>
  <c r="J263" i="5"/>
  <c r="BK193" i="2"/>
  <c r="BK239" i="5"/>
  <c r="BK99" i="5"/>
  <c r="BK166" i="5"/>
  <c r="BK153" i="5"/>
  <c r="BK120" i="3"/>
  <c r="J92" i="3"/>
  <c r="J231" i="5"/>
  <c r="BK259" i="5"/>
  <c r="J251" i="5"/>
  <c r="BK165" i="2"/>
  <c r="BK107" i="2"/>
  <c r="BK144" i="2"/>
  <c r="J106" i="4"/>
  <c r="J229" i="5"/>
  <c r="J145" i="5"/>
  <c r="BK184" i="2"/>
  <c r="J265" i="5"/>
  <c r="BK163" i="5"/>
  <c r="J174" i="5"/>
  <c r="BK114" i="2"/>
  <c r="J162" i="2"/>
  <c r="J102" i="3"/>
  <c r="BK106" i="4"/>
  <c r="BK275" i="5"/>
  <c r="J191" i="2"/>
  <c r="BK196" i="2"/>
  <c r="J108" i="3"/>
  <c r="BK261" i="5"/>
  <c r="J267" i="5"/>
  <c r="J193" i="2"/>
  <c r="BK199" i="2"/>
  <c r="J115" i="3"/>
  <c r="BK101" i="5"/>
  <c r="J123" i="5"/>
  <c r="BK197" i="5"/>
  <c r="J191" i="5"/>
  <c r="J174" i="2"/>
  <c r="J120" i="3"/>
  <c r="BK247" i="5"/>
  <c r="J153" i="5"/>
  <c r="J101" i="5"/>
  <c r="J146" i="2"/>
  <c r="BK129" i="2"/>
  <c r="BK110" i="3"/>
  <c r="J103" i="4"/>
  <c r="J97" i="5"/>
  <c r="BK210" i="5"/>
  <c r="J153" i="2"/>
  <c r="BK186" i="2"/>
  <c r="J132" i="3"/>
  <c r="J110" i="3"/>
  <c r="BK100" i="4"/>
  <c r="BK272" i="5"/>
  <c r="BK265" i="5"/>
  <c r="BK131" i="5"/>
  <c r="J255" i="5"/>
  <c r="J118" i="2"/>
  <c r="J110" i="2"/>
  <c r="BK102" i="3"/>
  <c r="BK251" i="5"/>
  <c r="BK228" i="5"/>
  <c r="J160" i="2"/>
  <c r="J114" i="2"/>
  <c r="BK213" i="5"/>
  <c r="BK270" i="5"/>
  <c r="BK204" i="5"/>
  <c r="J172" i="2"/>
  <c r="BK99" i="3"/>
  <c r="J239" i="5"/>
  <c r="J185" i="5"/>
  <c r="J99" i="5"/>
  <c r="BK180" i="2"/>
  <c r="J113" i="3"/>
  <c r="BK113" i="5"/>
  <c r="J119" i="5"/>
  <c r="J226" i="5"/>
  <c r="BK115" i="5"/>
  <c r="J136" i="2"/>
  <c r="J123" i="3"/>
  <c r="J97" i="4"/>
  <c r="BK267" i="5"/>
  <c r="BK263" i="5"/>
  <c r="J165" i="2"/>
  <c r="J99" i="2"/>
  <c r="J106" i="3"/>
  <c r="BK94" i="4"/>
  <c r="J161" i="5"/>
  <c r="J163" i="5"/>
  <c r="BK101" i="2"/>
  <c r="BK153" i="2"/>
  <c r="J112" i="3"/>
  <c r="J210" i="5"/>
  <c r="BK174" i="5"/>
  <c r="J126" i="2"/>
  <c r="BK136" i="2"/>
  <c r="J96" i="3"/>
  <c r="BK188" i="5"/>
  <c r="J275" i="5"/>
  <c r="BK191" i="2"/>
  <c r="BK118" i="3"/>
  <c r="J109" i="4"/>
  <c r="J166" i="5"/>
  <c r="J106" i="5"/>
  <c r="BK156" i="2"/>
  <c r="BK142" i="2"/>
  <c r="BK160" i="2"/>
  <c r="J188" i="2"/>
  <c r="J107" i="2"/>
  <c r="BK103" i="3"/>
  <c r="J233" i="5"/>
  <c r="J148" i="5"/>
  <c r="J142" i="5"/>
  <c r="BK139" i="2"/>
  <c r="BK176" i="2"/>
  <c r="J128" i="3"/>
  <c r="BK112" i="3"/>
  <c r="J216" i="5"/>
  <c r="BK138" i="5"/>
  <c r="BK237" i="5"/>
  <c r="BK188" i="2"/>
  <c r="BK149" i="2"/>
  <c r="BK90" i="4"/>
  <c r="BK233" i="5"/>
  <c r="J133" i="2"/>
  <c r="BK108" i="3"/>
  <c r="J94" i="4"/>
  <c r="J170" i="5"/>
  <c r="J138" i="5"/>
  <c r="J182" i="2"/>
  <c r="BK115" i="3"/>
  <c r="J228" i="5"/>
  <c r="J247" i="5"/>
  <c r="BK158" i="5"/>
  <c r="J113" i="5"/>
  <c r="J176" i="2"/>
  <c r="BK103" i="4"/>
  <c r="J213" i="5"/>
  <c r="J158" i="5"/>
  <c r="J101" i="2"/>
  <c r="BK96" i="3"/>
  <c r="BK151" i="5"/>
  <c r="BK185" i="5"/>
  <c r="J197" i="5"/>
  <c r="J115" i="5"/>
  <c r="BK229" i="5"/>
  <c r="BK123" i="5"/>
  <c r="R98" i="2" l="1"/>
  <c r="BK171" i="2"/>
  <c r="J171" i="2"/>
  <c r="J67" i="2"/>
  <c r="BK190" i="2"/>
  <c r="BK178" i="2" s="1"/>
  <c r="J178" i="2" s="1"/>
  <c r="J69" i="2" s="1"/>
  <c r="P157" i="5"/>
  <c r="R187" i="5"/>
  <c r="P234" i="5"/>
  <c r="T269" i="5"/>
  <c r="BK98" i="2"/>
  <c r="J98" i="2" s="1"/>
  <c r="J65" i="2" s="1"/>
  <c r="P148" i="2"/>
  <c r="R179" i="2"/>
  <c r="P91" i="3"/>
  <c r="P90" i="3" s="1"/>
  <c r="P89" i="3" s="1"/>
  <c r="AU57" i="1" s="1"/>
  <c r="BK96" i="5"/>
  <c r="J96" i="5" s="1"/>
  <c r="J61" i="5" s="1"/>
  <c r="T157" i="5"/>
  <c r="P169" i="5"/>
  <c r="BK225" i="5"/>
  <c r="J225" i="5"/>
  <c r="J65" i="5"/>
  <c r="R234" i="5"/>
  <c r="BK258" i="5"/>
  <c r="J258" i="5"/>
  <c r="J70" i="5"/>
  <c r="P269" i="5"/>
  <c r="BK148" i="2"/>
  <c r="J148" i="2" s="1"/>
  <c r="J66" i="2" s="1"/>
  <c r="P171" i="2"/>
  <c r="P179" i="2"/>
  <c r="P89" i="4"/>
  <c r="P88" i="4"/>
  <c r="P87" i="4"/>
  <c r="AU58" i="1" s="1"/>
  <c r="R96" i="5"/>
  <c r="P187" i="5"/>
  <c r="BK234" i="5"/>
  <c r="J234" i="5"/>
  <c r="J66" i="5" s="1"/>
  <c r="T246" i="5"/>
  <c r="R269" i="5"/>
  <c r="R148" i="2"/>
  <c r="BK179" i="2"/>
  <c r="J179" i="2"/>
  <c r="J70" i="2"/>
  <c r="T190" i="2"/>
  <c r="T91" i="3"/>
  <c r="T90" i="3"/>
  <c r="T89" i="3"/>
  <c r="BK89" i="4"/>
  <c r="J89" i="4" s="1"/>
  <c r="J65" i="4" s="1"/>
  <c r="T96" i="5"/>
  <c r="T187" i="5"/>
  <c r="T234" i="5"/>
  <c r="BK269" i="5"/>
  <c r="J269" i="5"/>
  <c r="J71" i="5" s="1"/>
  <c r="T98" i="2"/>
  <c r="T171" i="2"/>
  <c r="R190" i="2"/>
  <c r="BK91" i="3"/>
  <c r="BK90" i="3" s="1"/>
  <c r="J90" i="3" s="1"/>
  <c r="J64" i="3" s="1"/>
  <c r="R89" i="4"/>
  <c r="R88" i="4" s="1"/>
  <c r="R87" i="4" s="1"/>
  <c r="P96" i="5"/>
  <c r="BK187" i="5"/>
  <c r="BK95" i="5" s="1"/>
  <c r="J95" i="5" s="1"/>
  <c r="J60" i="5" s="1"/>
  <c r="J187" i="5"/>
  <c r="J64" i="5" s="1"/>
  <c r="P225" i="5"/>
  <c r="BK246" i="5"/>
  <c r="J246" i="5"/>
  <c r="J67" i="5"/>
  <c r="P258" i="5"/>
  <c r="P257" i="5"/>
  <c r="T148" i="2"/>
  <c r="P190" i="2"/>
  <c r="T89" i="4"/>
  <c r="T88" i="4"/>
  <c r="T87" i="4"/>
  <c r="R157" i="5"/>
  <c r="R169" i="5"/>
  <c r="R225" i="5"/>
  <c r="P246" i="5"/>
  <c r="T258" i="5"/>
  <c r="T257" i="5" s="1"/>
  <c r="P98" i="2"/>
  <c r="P97" i="2" s="1"/>
  <c r="R171" i="2"/>
  <c r="T179" i="2"/>
  <c r="T178" i="2"/>
  <c r="R91" i="3"/>
  <c r="R90" i="3" s="1"/>
  <c r="R89" i="3" s="1"/>
  <c r="BK157" i="5"/>
  <c r="J157" i="5"/>
  <c r="J62" i="5"/>
  <c r="BK169" i="5"/>
  <c r="J169" i="5"/>
  <c r="J63" i="5" s="1"/>
  <c r="T169" i="5"/>
  <c r="T225" i="5"/>
  <c r="R246" i="5"/>
  <c r="R258" i="5"/>
  <c r="R257" i="5" s="1"/>
  <c r="AU60" i="1"/>
  <c r="BK198" i="2"/>
  <c r="J198" i="2"/>
  <c r="J73" i="2"/>
  <c r="BK254" i="5"/>
  <c r="J254" i="5" s="1"/>
  <c r="J68" i="5" s="1"/>
  <c r="BK175" i="2"/>
  <c r="J175" i="2"/>
  <c r="J68" i="2"/>
  <c r="BK202" i="2"/>
  <c r="J202" i="2"/>
  <c r="J74" i="2" s="1"/>
  <c r="BK277" i="5"/>
  <c r="J277" i="5"/>
  <c r="J73" i="5"/>
  <c r="BK195" i="2"/>
  <c r="J195" i="2" s="1"/>
  <c r="J72" i="2" s="1"/>
  <c r="BK131" i="3"/>
  <c r="J131" i="3"/>
  <c r="J67" i="3"/>
  <c r="BK281" i="5"/>
  <c r="J281" i="5"/>
  <c r="J74" i="5" s="1"/>
  <c r="BK274" i="5"/>
  <c r="J274" i="5"/>
  <c r="J72" i="5"/>
  <c r="F55" i="5"/>
  <c r="J54" i="5"/>
  <c r="BE119" i="5"/>
  <c r="BE127" i="5"/>
  <c r="BE170" i="5"/>
  <c r="BE178" i="5"/>
  <c r="BE204" i="5"/>
  <c r="BE208" i="5"/>
  <c r="BE210" i="5"/>
  <c r="BE213" i="5"/>
  <c r="BE226" i="5"/>
  <c r="BE231" i="5"/>
  <c r="BE235" i="5"/>
  <c r="BE239" i="5"/>
  <c r="BE255" i="5"/>
  <c r="J55" i="5"/>
  <c r="F90" i="5"/>
  <c r="BE97" i="5"/>
  <c r="BE131" i="5"/>
  <c r="BE228" i="5"/>
  <c r="BE233" i="5"/>
  <c r="BE249" i="5"/>
  <c r="BE251" i="5"/>
  <c r="BE259" i="5"/>
  <c r="BE261" i="5"/>
  <c r="BE272" i="5"/>
  <c r="BK88" i="4"/>
  <c r="J88" i="4"/>
  <c r="J64" i="4" s="1"/>
  <c r="J52" i="5"/>
  <c r="BE135" i="5"/>
  <c r="BE151" i="5"/>
  <c r="BE153" i="5"/>
  <c r="BE166" i="5"/>
  <c r="BE185" i="5"/>
  <c r="BE216" i="5"/>
  <c r="BE219" i="5"/>
  <c r="BE222" i="5"/>
  <c r="BE240" i="5"/>
  <c r="BE101" i="5"/>
  <c r="BE115" i="5"/>
  <c r="BE138" i="5"/>
  <c r="BE174" i="5"/>
  <c r="BE181" i="5"/>
  <c r="BE188" i="5"/>
  <c r="BE191" i="5"/>
  <c r="BE201" i="5"/>
  <c r="BE247" i="5"/>
  <c r="BE267" i="5"/>
  <c r="BE278" i="5"/>
  <c r="E48" i="5"/>
  <c r="BE103" i="5"/>
  <c r="BE106" i="5"/>
  <c r="BE113" i="5"/>
  <c r="BE123" i="5"/>
  <c r="BE142" i="5"/>
  <c r="BE145" i="5"/>
  <c r="BE194" i="5"/>
  <c r="BE243" i="5"/>
  <c r="BE263" i="5"/>
  <c r="BE265" i="5"/>
  <c r="BE148" i="5"/>
  <c r="BE158" i="5"/>
  <c r="BE161" i="5"/>
  <c r="BE163" i="5"/>
  <c r="BE229" i="5"/>
  <c r="BE275" i="5"/>
  <c r="BE99" i="5"/>
  <c r="BE110" i="5"/>
  <c r="BE155" i="5"/>
  <c r="BE197" i="5"/>
  <c r="BE237" i="5"/>
  <c r="BE270" i="5"/>
  <c r="BE282" i="5"/>
  <c r="BK130" i="3"/>
  <c r="J130" i="3"/>
  <c r="J66" i="3" s="1"/>
  <c r="J56" i="4"/>
  <c r="J91" i="3"/>
  <c r="J65" i="3" s="1"/>
  <c r="J59" i="4"/>
  <c r="J58" i="4"/>
  <c r="E75" i="4"/>
  <c r="F59" i="4"/>
  <c r="BE106" i="4"/>
  <c r="BE90" i="4"/>
  <c r="BE97" i="4"/>
  <c r="BE100" i="4"/>
  <c r="F58" i="4"/>
  <c r="BE94" i="4"/>
  <c r="BE103" i="4"/>
  <c r="BE115" i="4"/>
  <c r="BE109" i="4"/>
  <c r="BE112" i="4"/>
  <c r="J58" i="3"/>
  <c r="BE92" i="3"/>
  <c r="F59" i="3"/>
  <c r="BE99" i="3"/>
  <c r="BE102" i="3"/>
  <c r="BE103" i="3"/>
  <c r="BE111" i="3"/>
  <c r="BE115" i="3"/>
  <c r="BE123" i="3"/>
  <c r="BE132" i="3"/>
  <c r="E50" i="3"/>
  <c r="J59" i="3"/>
  <c r="J83" i="3"/>
  <c r="BE113" i="3"/>
  <c r="BE128" i="3"/>
  <c r="F58" i="3"/>
  <c r="BE106" i="3"/>
  <c r="BE108" i="3"/>
  <c r="BE110" i="3"/>
  <c r="BE112" i="3"/>
  <c r="BE120" i="3"/>
  <c r="BE96" i="3"/>
  <c r="BE118" i="3"/>
  <c r="BE126" i="3"/>
  <c r="BE114" i="2"/>
  <c r="BE146" i="2"/>
  <c r="BE182" i="2"/>
  <c r="BE184" i="2"/>
  <c r="BE188" i="2"/>
  <c r="BE193" i="2"/>
  <c r="BE199" i="2"/>
  <c r="BE203" i="2"/>
  <c r="BE103" i="2"/>
  <c r="BE133" i="2"/>
  <c r="J56" i="2"/>
  <c r="E84" i="2"/>
  <c r="BE126" i="2"/>
  <c r="BE129" i="2"/>
  <c r="F58" i="2"/>
  <c r="J58" i="2"/>
  <c r="J59" i="2"/>
  <c r="F93" i="2"/>
  <c r="BE139" i="2"/>
  <c r="BE144" i="2"/>
  <c r="BE153" i="2"/>
  <c r="BE156" i="2"/>
  <c r="BE162" i="2"/>
  <c r="BE172" i="2"/>
  <c r="BE99" i="2"/>
  <c r="BE101" i="2"/>
  <c r="BE118" i="2"/>
  <c r="BE122" i="2"/>
  <c r="BE107" i="2"/>
  <c r="BE110" i="2"/>
  <c r="BE136" i="2"/>
  <c r="BE142" i="2"/>
  <c r="BE149" i="2"/>
  <c r="BE160" i="2"/>
  <c r="BE180" i="2"/>
  <c r="BE186" i="2"/>
  <c r="BE191" i="2"/>
  <c r="BE196" i="2"/>
  <c r="BE165" i="2"/>
  <c r="BE168" i="2"/>
  <c r="BE174" i="2"/>
  <c r="BE176" i="2"/>
  <c r="AW60" i="1"/>
  <c r="F37" i="2"/>
  <c r="BB56" i="1"/>
  <c r="BB60" i="1"/>
  <c r="J36" i="4"/>
  <c r="AW58" i="1" s="1"/>
  <c r="F37" i="5"/>
  <c r="BD59" i="1" s="1"/>
  <c r="F38" i="4"/>
  <c r="BC58" i="1"/>
  <c r="AS54" i="1"/>
  <c r="F38" i="3"/>
  <c r="BC57" i="1" s="1"/>
  <c r="F38" i="2"/>
  <c r="BC56" i="1" s="1"/>
  <c r="BA60" i="1"/>
  <c r="F39" i="2"/>
  <c r="BD56" i="1"/>
  <c r="F36" i="3"/>
  <c r="BA57" i="1"/>
  <c r="F35" i="5"/>
  <c r="BB59" i="1"/>
  <c r="F36" i="4"/>
  <c r="BA58" i="1" s="1"/>
  <c r="F36" i="2"/>
  <c r="BA56" i="1" s="1"/>
  <c r="F37" i="4"/>
  <c r="BB58" i="1"/>
  <c r="F39" i="3"/>
  <c r="BD57" i="1"/>
  <c r="BC60" i="1"/>
  <c r="F37" i="3"/>
  <c r="BB57" i="1"/>
  <c r="F39" i="4"/>
  <c r="BD58" i="1" s="1"/>
  <c r="J36" i="3"/>
  <c r="AW57" i="1" s="1"/>
  <c r="J34" i="5"/>
  <c r="AW59" i="1" s="1"/>
  <c r="BD60" i="1"/>
  <c r="F36" i="5"/>
  <c r="BC59" i="1"/>
  <c r="J36" i="2"/>
  <c r="AW56" i="1"/>
  <c r="F34" i="5"/>
  <c r="BA59" i="1" s="1"/>
  <c r="BK97" i="2" l="1"/>
  <c r="J97" i="2" s="1"/>
  <c r="J64" i="2" s="1"/>
  <c r="J190" i="2"/>
  <c r="J71" i="2" s="1"/>
  <c r="P178" i="2"/>
  <c r="P96" i="2" s="1"/>
  <c r="AU56" i="1" s="1"/>
  <c r="AU55" i="1" s="1"/>
  <c r="P95" i="5"/>
  <c r="P94" i="5"/>
  <c r="AU59" i="1" s="1"/>
  <c r="R178" i="2"/>
  <c r="T97" i="2"/>
  <c r="T96" i="2"/>
  <c r="R95" i="5"/>
  <c r="R94" i="5" s="1"/>
  <c r="T95" i="5"/>
  <c r="T94" i="5"/>
  <c r="R97" i="2"/>
  <c r="R96" i="2"/>
  <c r="BK257" i="5"/>
  <c r="J257" i="5"/>
  <c r="J69" i="5"/>
  <c r="BK94" i="5"/>
  <c r="J94" i="5" s="1"/>
  <c r="J59" i="5" s="1"/>
  <c r="BK87" i="4"/>
  <c r="J87" i="4" s="1"/>
  <c r="J32" i="4" s="1"/>
  <c r="AG58" i="1" s="1"/>
  <c r="BK89" i="3"/>
  <c r="J89" i="3" s="1"/>
  <c r="J63" i="3" s="1"/>
  <c r="BK96" i="2"/>
  <c r="J96" i="2" s="1"/>
  <c r="J63" i="2" s="1"/>
  <c r="F35" i="2"/>
  <c r="AZ56" i="1"/>
  <c r="J35" i="2"/>
  <c r="AV56" i="1"/>
  <c r="AT56" i="1"/>
  <c r="J35" i="4"/>
  <c r="AV58" i="1"/>
  <c r="AT58" i="1"/>
  <c r="BC55" i="1"/>
  <c r="AY55" i="1" s="1"/>
  <c r="J35" i="3"/>
  <c r="AV57" i="1" s="1"/>
  <c r="AT57" i="1" s="1"/>
  <c r="BA55" i="1"/>
  <c r="F35" i="3"/>
  <c r="AZ57" i="1" s="1"/>
  <c r="BD55" i="1"/>
  <c r="J33" i="5"/>
  <c r="AV59" i="1" s="1"/>
  <c r="AT59" i="1" s="1"/>
  <c r="F35" i="4"/>
  <c r="AZ58" i="1"/>
  <c r="BB55" i="1"/>
  <c r="AX55" i="1"/>
  <c r="AZ60" i="1"/>
  <c r="F33" i="5"/>
  <c r="AZ59" i="1" s="1"/>
  <c r="AV60" i="1"/>
  <c r="AT60" i="1" s="1"/>
  <c r="AU54" i="1" l="1"/>
  <c r="AN58" i="1"/>
  <c r="J63" i="4"/>
  <c r="J41" i="4"/>
  <c r="J32" i="2"/>
  <c r="AG56" i="1" s="1"/>
  <c r="J30" i="5"/>
  <c r="AG59" i="1"/>
  <c r="AN59" i="1"/>
  <c r="J32" i="3"/>
  <c r="AG57" i="1"/>
  <c r="AN57" i="1"/>
  <c r="AZ55" i="1"/>
  <c r="AV55" i="1" s="1"/>
  <c r="BA54" i="1"/>
  <c r="W30" i="1"/>
  <c r="BC54" i="1"/>
  <c r="W32" i="1" s="1"/>
  <c r="AW55" i="1"/>
  <c r="BD54" i="1"/>
  <c r="W33" i="1" s="1"/>
  <c r="BB54" i="1"/>
  <c r="AX54" i="1"/>
  <c r="J39" i="5" l="1"/>
  <c r="J41" i="3"/>
  <c r="J41" i="2"/>
  <c r="AN56" i="1"/>
  <c r="AW54" i="1"/>
  <c r="AK30" i="1" s="1"/>
  <c r="AG60" i="1"/>
  <c r="AT55" i="1"/>
  <c r="AZ54" i="1"/>
  <c r="AV54" i="1" s="1"/>
  <c r="AK29" i="1" s="1"/>
  <c r="AG55" i="1"/>
  <c r="AY54" i="1"/>
  <c r="W31" i="1"/>
  <c r="AN55" i="1" l="1"/>
  <c r="AN60" i="1"/>
  <c r="AG54" i="1"/>
  <c r="AN54" i="1" s="1"/>
  <c r="W29" i="1"/>
  <c r="AT54" i="1"/>
  <c r="AK26" i="1" l="1"/>
  <c r="AK35" i="1" s="1"/>
</calcChain>
</file>

<file path=xl/sharedStrings.xml><?xml version="1.0" encoding="utf-8"?>
<sst xmlns="http://schemas.openxmlformats.org/spreadsheetml/2006/main" count="4373" uniqueCount="879">
  <si>
    <t>Export Komplet</t>
  </si>
  <si>
    <t>VZ</t>
  </si>
  <si>
    <t>2.0</t>
  </si>
  <si>
    <t>ZAMOK</t>
  </si>
  <si>
    <t>False</t>
  </si>
  <si>
    <t>{9269f55e-a883-48bc-b476-5a1b87f8112e}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</si>
  <si>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</si>
  <si>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</si>
  <si>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</si>
  <si>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</si>
  <si>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</si>
  <si>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</si>
  <si>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</si>
  <si>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</si>
  <si>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20221204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</si>
  <si>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</si>
  <si>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</si>
  <si>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VPC 3N a 4R Andělská Hora</t>
  </si>
  <si>
    <t>KSO:</t>
  </si>
  <si>
    <t/>
  </si>
  <si>
    <t>CC-CZ:</t>
  </si>
  <si>
    <t>Místo:</t>
  </si>
  <si>
    <t xml:space="preserve"> </t>
  </si>
  <si>
    <t>Datum:</t>
  </si>
  <si>
    <t>14. 12. 2022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</si>
  <si>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</si>
  <si>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</si>
  <si>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</si>
  <si>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</si>
  <si>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</si>
  <si>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</si>
  <si>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</si>
  <si>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</si>
  <si>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</si>
  <si>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</si>
  <si>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</si>
  <si>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</si>
  <si>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</si>
  <si>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</si>
  <si>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</si>
  <si>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</si>
  <si>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</si>
  <si>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</si>
  <si>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</si>
  <si>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</si>
  <si>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</si>
  <si>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</si>
  <si>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</si>
  <si>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</si>
  <si>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</si>
  <si>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</si>
  <si>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</si>
  <si>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</si>
  <si>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</si>
  <si>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</si>
  <si>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</si>
  <si>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</si>
  <si>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</si>
  <si>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</si>
  <si>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</si>
  <si>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</si>
  <si>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</si>
  <si>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</si>
  <si>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</si>
  <si>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</si>
  <si>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</si>
  <si>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</si>
  <si>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</si>
  <si>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</si>
  <si>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</si>
  <si>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</si>
  <si>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</si>
  <si>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</si>
  <si>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202212041</t>
  </si>
  <si>
    <t>VPC 3N SPU</t>
  </si>
  <si>
    <t>STA</t>
  </si>
  <si>
    <t>1</t>
  </si>
  <si>
    <t>{47ba00c5-a4eb-47a8-a3b1-eee815f998c8}</t>
  </si>
  <si>
    <t>2</t>
  </si>
  <si>
    <t>/</t>
  </si>
  <si>
    <t>2022120411</t>
  </si>
  <si>
    <t>Polní cesta</t>
  </si>
  <si>
    <t>Soupis</t>
  </si>
  <si>
    <t>{5b6c0ba5-593b-4168-90fa-399e72e1cbe7}</t>
  </si>
  <si>
    <t>2022120412</t>
  </si>
  <si>
    <t>Výsadba</t>
  </si>
  <si>
    <t>{0aa3f77d-10a4-4877-8e4a-47d9451d4c90}</t>
  </si>
  <si>
    <t>2022120413</t>
  </si>
  <si>
    <t xml:space="preserve">Tříletá následná péče </t>
  </si>
  <si>
    <t>{d94c67bf-edfe-43c6-82dc-695d9a251f04}</t>
  </si>
  <si>
    <t>202212043</t>
  </si>
  <si>
    <t>VPC 4R</t>
  </si>
  <si>
    <t>{b3c9f1f2-7ab9-4562-9053-c8e8453eb6bd}</t>
  </si>
  <si>
    <t>202212042</t>
  </si>
  <si>
    <t>VPC 3N Obec</t>
  </si>
  <si>
    <t>{3c208e7b-cd27-4d9b-997b-819e7e2087bf}</t>
  </si>
  <si>
    <t>KRYCÍ LIST SOUPISU PRACÍ</t>
  </si>
  <si>
    <t>Objekt:</t>
  </si>
  <si>
    <t>202212041 - VPC 3N SPU</t>
  </si>
  <si>
    <t>Soupis:</t>
  </si>
  <si>
    <t>2022120411 - Polní cesta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</si>
  <si>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</si>
  <si>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</si>
  <si>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</si>
  <si>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</si>
  <si>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</si>
  <si>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</si>
  <si>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</si>
  <si>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</si>
  <si>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</si>
  <si>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</si>
  <si>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</si>
  <si>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</si>
  <si>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</si>
  <si>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</si>
  <si>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</si>
  <si>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</si>
  <si>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</si>
  <si>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</si>
  <si>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</si>
  <si>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</si>
  <si>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</si>
  <si>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</si>
  <si>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</si>
  <si>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</si>
  <si>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</si>
  <si>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</si>
  <si>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</si>
  <si>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</si>
  <si>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</si>
  <si>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</si>
  <si>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</si>
  <si>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</si>
  <si>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</si>
  <si>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</si>
  <si>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</si>
  <si>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</si>
  <si>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2023 01</t>
  </si>
  <si>
    <t>4</t>
  </si>
  <si>
    <t>435345946</t>
  </si>
  <si>
    <t>Online PSC</t>
  </si>
  <si>
    <t>https://podminky.urs.cz/item/CS_URS_2023_01/111211101</t>
  </si>
  <si>
    <t>121151124</t>
  </si>
  <si>
    <t>Sejmutí ornice strojně při souvislé ploše přes 500 m2, tl. vrstvy přes 200 do 250 mm</t>
  </si>
  <si>
    <t>1501615740</t>
  </si>
  <si>
    <t>https://podminky.urs.cz/item/CS_URS_2023_01/121151124</t>
  </si>
  <si>
    <t>3</t>
  </si>
  <si>
    <t>122151404</t>
  </si>
  <si>
    <t>Vykopávky v zemnících na suchu strojně zapažených i nezapažených v hornině třídy těžitelnosti I skupiny 1 a 2 přes 100 do 500 m3</t>
  </si>
  <si>
    <t>m3</t>
  </si>
  <si>
    <t>-1249011708</t>
  </si>
  <si>
    <t>https://podminky.urs.cz/item/CS_URS_2023_01/122151404</t>
  </si>
  <si>
    <t>P</t>
  </si>
  <si>
    <t>Poznámka k položce:_x000D_
naložení pro zpětné použití v trase</t>
  </si>
  <si>
    <t>VV</t>
  </si>
  <si>
    <t>74,282+26,26</t>
  </si>
  <si>
    <t>122251106</t>
  </si>
  <si>
    <t>Odkopávky a prokopávky nezapažené strojně v hornině třídy těžitelnosti I skupiny 3 přes 1 000 do 5 000 m3</t>
  </si>
  <si>
    <t>921301711</t>
  </si>
  <si>
    <t>https://podminky.urs.cz/item/CS_URS_2023_01/122251106</t>
  </si>
  <si>
    <t>722,356-271,961</t>
  </si>
  <si>
    <t>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</si>
  <si>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</si>
  <si>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</si>
  <si>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1089634184</t>
  </si>
  <si>
    <t>https://podminky.urs.cz/item/CS_URS_2023_01/162351104</t>
  </si>
  <si>
    <t xml:space="preserve">Poznámka k položce:_x000D_
převoz výkopku na mezideponii a z mezideponie do násypů v trase_x000D_
místo mezidepoinie určí obec_x000D_
</t>
  </si>
  <si>
    <t>74,282*2+26,265*2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</si>
  <si>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</si>
  <si>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</si>
  <si>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</si>
  <si>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-1769111573</t>
  </si>
  <si>
    <t>https://podminky.urs.cz/item/CS_URS_2023_01/162651112</t>
  </si>
  <si>
    <t>Poznámka k položce:_x000D_
odvoz ornice na skládku - místo skládky určí obec</t>
  </si>
  <si>
    <t>271,96-26,265</t>
  </si>
  <si>
    <t>7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</si>
  <si>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</si>
  <si>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</si>
  <si>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908759650</t>
  </si>
  <si>
    <t>https://podminky.urs.cz/item/CS_URS_2023_01/162751115</t>
  </si>
  <si>
    <t>Poznámka k položce:_x000D_
skládka Činov - 8 km</t>
  </si>
  <si>
    <t>450,395</t>
  </si>
  <si>
    <t>8</t>
  </si>
  <si>
    <t>166151101</t>
  </si>
  <si>
    <t>Přehození neulehlého výkopku z horniny třídy těžitelnosti I, skupiny 1 až 3</t>
  </si>
  <si>
    <t>554702092</t>
  </si>
  <si>
    <t>https://podminky.urs.cz/item/CS_URS_2023_01/166151101</t>
  </si>
  <si>
    <t>Poznámka k položce:_x000D_
přehození deponovaného výkopku na mezideponii pro zpětné použití v trase</t>
  </si>
  <si>
    <t>74,282+26,265</t>
  </si>
  <si>
    <t>9</t>
  </si>
  <si>
    <t>171151112</t>
  </si>
  <si>
    <t>Uložení sypanin do násypů strojně s rozprostřením sypaniny ve vrstvách a s hrubým urovnáním zhutněných z hornin nesoudržných kamenitých</t>
  </si>
  <si>
    <t>1869458385</t>
  </si>
  <si>
    <t>https://podminky.urs.cz/item/CS_URS_2023_01/171151112</t>
  </si>
  <si>
    <t>74,282</t>
  </si>
  <si>
    <t>10</t>
  </si>
  <si>
    <t>171201231</t>
  </si>
  <si>
    <t>Poplatek za uložení stavebního odpadu na recyklační skládce (skládkovné) zeminy a kamení zatříděného do Katalogu odpadů pod kódem 17 05 04</t>
  </si>
  <si>
    <t>t</t>
  </si>
  <si>
    <t>-1018028746</t>
  </si>
  <si>
    <t>https://podminky.urs.cz/item/CS_URS_2023_01/171201231</t>
  </si>
  <si>
    <t>Poznámka k položce:_x000D_
skládka Činov</t>
  </si>
  <si>
    <t>450,395*1,75</t>
  </si>
  <si>
    <t>11</t>
  </si>
  <si>
    <t>171251201</t>
  </si>
  <si>
    <t>Uložení sypaniny na skládky nebo meziskládky bez hutnění s upravením uložené sypaniny do předepsaného tvaru</t>
  </si>
  <si>
    <t>1216875605</t>
  </si>
  <si>
    <t>https://podminky.urs.cz/item/CS_URS_2023_01/171251201</t>
  </si>
  <si>
    <t>893,77+74,282+26,265+3,6</t>
  </si>
  <si>
    <t>12</t>
  </si>
  <si>
    <t>181101131</t>
  </si>
  <si>
    <t>Úprava pozemku s rozpojením a přehrnutím včetně urovnání v zemině tř. 3, s přemístěním na vzdálenost do 20 m</t>
  </si>
  <si>
    <t>-1723783700</t>
  </si>
  <si>
    <t>https://podminky.urs.cz/item/CS_URS_2023_01/181101131</t>
  </si>
  <si>
    <t>969,236*0,15</t>
  </si>
  <si>
    <t>13</t>
  </si>
  <si>
    <t>181951112</t>
  </si>
  <si>
    <t>Úprava pláně vyrovnáním výškových rozdílů strojně v hornině třídy těžitelnosti I, skupiny 1 až 3 se zhutněním</t>
  </si>
  <si>
    <t>-53055328</t>
  </si>
  <si>
    <t>https://podminky.urs.cz/item/CS_URS_2023_01/181951112</t>
  </si>
  <si>
    <t>704,95*1,3749</t>
  </si>
  <si>
    <t>14</t>
  </si>
  <si>
    <t>182151111</t>
  </si>
  <si>
    <t>Svahování trvalých svahů do projektovaných profilů strojně s potřebným přemístěním výkopku při svahování v zářezech v hornině třídy těžitelnosti I, skupiny 1 až 3</t>
  </si>
  <si>
    <t>-104108701</t>
  </si>
  <si>
    <t>https://podminky.urs.cz/item/CS_URS_2023_01/182151111</t>
  </si>
  <si>
    <t>182251101</t>
  </si>
  <si>
    <t>Svahování trvalých svahů do projektovaných profilů strojně s potřebným přemístěním výkopku při svahování násypů v jakékoliv hornině</t>
  </si>
  <si>
    <t>1034866364</t>
  </si>
  <si>
    <t>https://podminky.urs.cz/item/CS_URS_2023_01/182251101</t>
  </si>
  <si>
    <t>16</t>
  </si>
  <si>
    <t>182351023</t>
  </si>
  <si>
    <t>Rozprostření a urovnání ornice ve svahu sklonu přes 1:5 strojně při souvislé ploše do 100 m2, tl. vrstvy do 200 mm</t>
  </si>
  <si>
    <t>9397796</t>
  </si>
  <si>
    <t>https://podminky.urs.cz/item/CS_URS_2023_01/182351023</t>
  </si>
  <si>
    <t>Komunikace pozemní</t>
  </si>
  <si>
    <t>17</t>
  </si>
  <si>
    <t>564831111</t>
  </si>
  <si>
    <t>Podklad ze štěrkodrti ŠD s rozprostřením a zhutněním plochy přes 100 m2, po zhutnění tl. 100 mm</t>
  </si>
  <si>
    <t>-67125311</t>
  </si>
  <si>
    <t>https://podminky.urs.cz/item/CS_URS_2023_01/564831111</t>
  </si>
  <si>
    <t>Poznámka k položce:_x000D_
horní sanační vrstva ŠD 0/32</t>
  </si>
  <si>
    <t>18</t>
  </si>
  <si>
    <t>564851111</t>
  </si>
  <si>
    <t>Podklad ze štěrkodrti ŠD s rozprostřením a zhutněním plochy přes 100 m2, po zhutnění tl. 150 mm</t>
  </si>
  <si>
    <t>269373963</t>
  </si>
  <si>
    <t>https://podminky.urs.cz/item/CS_URS_2023_01/564851111</t>
  </si>
  <si>
    <t>704,95*1,189+704,95*1,3749</t>
  </si>
  <si>
    <t>19</t>
  </si>
  <si>
    <t>564861011</t>
  </si>
  <si>
    <t>Podklad ze štěrkodrti ŠD s rozprostřením a zhutněním plochy jednotlivě do 100 m2, po zhutnění tl. 200 mm</t>
  </si>
  <si>
    <t>585696396</t>
  </si>
  <si>
    <t>https://podminky.urs.cz/item/CS_URS_2023_01/564861011</t>
  </si>
  <si>
    <t>Poznámka k položce:_x000D_
spodní sanační vrstva ŠD 0/125</t>
  </si>
  <si>
    <t>20</t>
  </si>
  <si>
    <t>569831111</t>
  </si>
  <si>
    <t>Zpevnění krajnic nebo komunikací pro pěší s rozprostřením a zhutněním, po zhutnění štěrkodrtí tl. 100 mm</t>
  </si>
  <si>
    <t>373194924</t>
  </si>
  <si>
    <t>https://podminky.urs.cz/item/CS_URS_2023_01/569831111</t>
  </si>
  <si>
    <t>573411105</t>
  </si>
  <si>
    <t>Jednoduchý nátěr JN s posypem kamenivem a se zaválcováním z asfaltu silničního, v množství 1,70 kg/m2</t>
  </si>
  <si>
    <t>1859396650</t>
  </si>
  <si>
    <t>https://podminky.urs.cz/item/CS_URS_2023_01/573411105</t>
  </si>
  <si>
    <t>704,95</t>
  </si>
  <si>
    <t>22</t>
  </si>
  <si>
    <t>573411106</t>
  </si>
  <si>
    <t>Jednoduchý nátěr JN s posypem kamenivem a se zaválcováním z asfaltu silničního, v množství 1,90 kg/m2</t>
  </si>
  <si>
    <t>-1982613826</t>
  </si>
  <si>
    <t>https://podminky.urs.cz/item/CS_URS_2023_01/573411106</t>
  </si>
  <si>
    <t>23</t>
  </si>
  <si>
    <t>574381112</t>
  </si>
  <si>
    <t>Penetrační makadam PM s rozprostřením kameniva na sucho, s prolitím živicí, s posypem drtí a se zhutněním hrubý (PMH) z kameniva hrubého drceného, po zhutnění tl. 100 mm</t>
  </si>
  <si>
    <t>-461322545</t>
  </si>
  <si>
    <t>https://podminky.urs.cz/item/CS_URS_2023_01/574381112</t>
  </si>
  <si>
    <t>704,95*1,0306</t>
  </si>
  <si>
    <t>Ostatní konstrukce a práce, bourání</t>
  </si>
  <si>
    <t>24</t>
  </si>
  <si>
    <t>912211111.1</t>
  </si>
  <si>
    <t>Montáž směrového sloupku plastového s odrazkou prostým uložením bez betonového základu silničního</t>
  </si>
  <si>
    <t>kus</t>
  </si>
  <si>
    <t>1773978706</t>
  </si>
  <si>
    <t>https://podminky.urs.cz/item/CS_URS_2023_01/912211111.1</t>
  </si>
  <si>
    <t>25</t>
  </si>
  <si>
    <t>M</t>
  </si>
  <si>
    <t>40445158</t>
  </si>
  <si>
    <t>sloupek směrový silniční plastový 1,2m</t>
  </si>
  <si>
    <t>1010564315</t>
  </si>
  <si>
    <t>998</t>
  </si>
  <si>
    <t>Přesun hmot</t>
  </si>
  <si>
    <t>26</t>
  </si>
  <si>
    <t>998225111</t>
  </si>
  <si>
    <t>Přesun hmot pro komunikace s krytem z kameniva, monolitickým betonovým nebo živičným dopravní vzdálenost do 200 m jakékoliv délky objektu</t>
  </si>
  <si>
    <t>719220678</t>
  </si>
  <si>
    <t>https://podminky.urs.cz/item/CS_URS_2023_01/998225111</t>
  </si>
  <si>
    <t>VRN</t>
  </si>
  <si>
    <t>Vedlejší rozpočtové náklady</t>
  </si>
  <si>
    <t>VRN1</t>
  </si>
  <si>
    <t>Průzkumné, geodetické a projektové práce</t>
  </si>
  <si>
    <t>27</t>
  </si>
  <si>
    <t>011314000</t>
  </si>
  <si>
    <t>Archeologický dohled</t>
  </si>
  <si>
    <t>kpl</t>
  </si>
  <si>
    <t>1024</t>
  </si>
  <si>
    <t>52810077</t>
  </si>
  <si>
    <t>https://podminky.urs.cz/item/CS_URS_2023_01/011314000</t>
  </si>
  <si>
    <t>28</t>
  </si>
  <si>
    <t>011324000</t>
  </si>
  <si>
    <t>Archeologický průzkum</t>
  </si>
  <si>
    <t>-1143944714</t>
  </si>
  <si>
    <t>https://podminky.urs.cz/item/CS_URS_2023_01/011324000</t>
  </si>
  <si>
    <t>29</t>
  </si>
  <si>
    <t>012203000</t>
  </si>
  <si>
    <t>Geodetické práce při provádění a při dokončení stavby</t>
  </si>
  <si>
    <t>1951379084</t>
  </si>
  <si>
    <t>https://podminky.urs.cz/item/CS_URS_2023_01/012203000</t>
  </si>
  <si>
    <t>30</t>
  </si>
  <si>
    <t>012303000</t>
  </si>
  <si>
    <t>Geodetické práce po výstavbě</t>
  </si>
  <si>
    <t>-881720382</t>
  </si>
  <si>
    <t>https://podminky.urs.cz/item/CS_URS_2023_01/012303000</t>
  </si>
  <si>
    <t>31</t>
  </si>
  <si>
    <t>013254000</t>
  </si>
  <si>
    <t>Dokumentace skutečného provedení stavby</t>
  </si>
  <si>
    <t>1446353443</t>
  </si>
  <si>
    <t>https://podminky.urs.cz/item/CS_URS_2023_01/013254000</t>
  </si>
  <si>
    <t>VRN3</t>
  </si>
  <si>
    <t>Zařízení staveniště</t>
  </si>
  <si>
    <t>32</t>
  </si>
  <si>
    <t>032002000</t>
  </si>
  <si>
    <t>Vybavení staveniště</t>
  </si>
  <si>
    <t>394578643</t>
  </si>
  <si>
    <t>https://podminky.urs.cz/item/CS_URS_2023_01/032002000</t>
  </si>
  <si>
    <t>33</t>
  </si>
  <si>
    <t>034503000</t>
  </si>
  <si>
    <t>Informační tabule na staveništi</t>
  </si>
  <si>
    <t>ks</t>
  </si>
  <si>
    <t>1918771085</t>
  </si>
  <si>
    <t>Poznámka k položce:_x000D_
upřesněno dle dotačního titulu</t>
  </si>
  <si>
    <t>VRN4</t>
  </si>
  <si>
    <t>Inženýrská činnost</t>
  </si>
  <si>
    <t>34</t>
  </si>
  <si>
    <t>042903000</t>
  </si>
  <si>
    <t>Ostatní posudky</t>
  </si>
  <si>
    <t>661341025</t>
  </si>
  <si>
    <t>https://podminky.urs.cz/item/CS_URS_2023_01/042903000</t>
  </si>
  <si>
    <t>VRN7</t>
  </si>
  <si>
    <t>Provozní vlivy</t>
  </si>
  <si>
    <t>35</t>
  </si>
  <si>
    <t>070001000</t>
  </si>
  <si>
    <t>Základní rozdělení průvodních činností a nákladů provozní vlivy</t>
  </si>
  <si>
    <t>Kč</t>
  </si>
  <si>
    <t>275955371</t>
  </si>
  <si>
    <t>https://podminky.urs.cz/item/CS_URS_2023_01/070001000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</si>
  <si>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</si>
  <si>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</si>
  <si>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</si>
  <si>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36</t>
  </si>
  <si>
    <t>091003000</t>
  </si>
  <si>
    <t>Ostatní náklady bez rozlišení</t>
  </si>
  <si>
    <t>-1654729357</t>
  </si>
  <si>
    <t>https://podminky.urs.cz/item/CS_URS_2023_01/091003000</t>
  </si>
  <si>
    <t>2022120412 - Výsadba</t>
  </si>
  <si>
    <t>15128570</t>
  </si>
  <si>
    <t>-1475714821</t>
  </si>
  <si>
    <t>183101321</t>
  </si>
  <si>
    <t>Hloubení jamek pro vysazování rostlin v zemině tř.1 až 4 s výměnou půdy z 100% v rovině nebo na svahu do 1:5, objemu přes 0,40 do 1,00 m3</t>
  </si>
  <si>
    <t>-1337837060</t>
  </si>
  <si>
    <t>https://podminky.urs.cz/item/CS_URS_2023_01/183101321</t>
  </si>
  <si>
    <t xml:space="preserve">Poznámka k položce:_x000D_
_x000D_
</t>
  </si>
  <si>
    <t>10321100</t>
  </si>
  <si>
    <t>zahradní substrát pro výsadbu VL</t>
  </si>
  <si>
    <t>-1930572242</t>
  </si>
  <si>
    <t>184102115</t>
  </si>
  <si>
    <t>Výsadba dřeviny s balem do předem vyhloubené jamky se zalitím v rovině nebo na svahu do 1:5, při průměru balu přes 500 do 600 mm</t>
  </si>
  <si>
    <t>1260278071</t>
  </si>
  <si>
    <t>https://podminky.urs.cz/item/CS_URS_2023_01/184102115</t>
  </si>
  <si>
    <t>00580035</t>
  </si>
  <si>
    <t>lípa velkolistá (Tilia plathyphyllos) _x000D_
stromek s ochranným balem D do 0,6 m, výška kmene 150 ÷ 180 cm</t>
  </si>
  <si>
    <t>kg</t>
  </si>
  <si>
    <t>-815637765</t>
  </si>
  <si>
    <t>Poznámka k položce:_x000D_
lípa velkolistá (Tilia plathyphyllos) _x000D_
stromek s ochranným balem D do 0,6 m, výška kmene 150 ÷ 180 cm</t>
  </si>
  <si>
    <t>184215132</t>
  </si>
  <si>
    <t>Ukotvení dřeviny kůly třemi kůly, délky přes 1 do 2 m</t>
  </si>
  <si>
    <t>1434298282</t>
  </si>
  <si>
    <t>https://podminky.urs.cz/item/CS_URS_2023_01/184215132</t>
  </si>
  <si>
    <t>60591251</t>
  </si>
  <si>
    <t>kůl vyvazovací dřevěný impregnovaný D 8cm dl 1,5m</t>
  </si>
  <si>
    <t>1172199144</t>
  </si>
  <si>
    <t>605912571</t>
  </si>
  <si>
    <t>příčka spojovací ke kůlům ipregnovaná 50x8 cm</t>
  </si>
  <si>
    <t>2098893413</t>
  </si>
  <si>
    <t>605912572</t>
  </si>
  <si>
    <t>úvazek bavlněný š. 3 cm</t>
  </si>
  <si>
    <t>1417926824</t>
  </si>
  <si>
    <t>184813121</t>
  </si>
  <si>
    <t>Ochrana dřevin před okusem zvěří ručně v rovině nebo ve svahu do 1:5, pletivem, výšky do 2 m</t>
  </si>
  <si>
    <t>-1750609920</t>
  </si>
  <si>
    <t>https://podminky.urs.cz/item/CS_URS_2023_01/184813121</t>
  </si>
  <si>
    <t>184911421</t>
  </si>
  <si>
    <t>Mulčování vysazených rostlin mulčovací kůrou, tl. do 100 mm v rovině nebo na svahu do 1:5</t>
  </si>
  <si>
    <t>1467835104</t>
  </si>
  <si>
    <t>https://podminky.urs.cz/item/CS_URS_2023_01/184911421</t>
  </si>
  <si>
    <t>16*1,5</t>
  </si>
  <si>
    <t>10391100</t>
  </si>
  <si>
    <t>kůra mulčovací VL</t>
  </si>
  <si>
    <t>2117012554</t>
  </si>
  <si>
    <t>24*0,103 'Přepočtené koeficientem množství</t>
  </si>
  <si>
    <t>185804311R5</t>
  </si>
  <si>
    <t>Zalití stromů - ca 100 litrů</t>
  </si>
  <si>
    <t>1230877795</t>
  </si>
  <si>
    <t>Poznámka k položce:_x000D_
16 stromů první zalití</t>
  </si>
  <si>
    <t>185851121R6</t>
  </si>
  <si>
    <t>Dovoz vody pro zálivku stromů</t>
  </si>
  <si>
    <t>-436642411</t>
  </si>
  <si>
    <t xml:space="preserve">Poznámka k položce:_x000D_
16 stromů předpoklad 100 l/1 zalití_x000D_
</t>
  </si>
  <si>
    <t>16*0,1</t>
  </si>
  <si>
    <t>185851129R7</t>
  </si>
  <si>
    <t>Dovoz vody pro zálivku. Přípatek za každých dalšíchj i započatých 1000 m</t>
  </si>
  <si>
    <t>-974643729</t>
  </si>
  <si>
    <t>1,6*4</t>
  </si>
  <si>
    <t>0821113210</t>
  </si>
  <si>
    <t>Voda pitná pro ostatní odběratele</t>
  </si>
  <si>
    <t>841725368</t>
  </si>
  <si>
    <t>1,6</t>
  </si>
  <si>
    <t>1862403051</t>
  </si>
  <si>
    <t xml:space="preserve">2022120413 - Tříletá následná péče </t>
  </si>
  <si>
    <t>184852321</t>
  </si>
  <si>
    <t>Řez stromů prováděný lezeckou technikou výchovný (S-RV) špičáky a keřové stromy, výšky do 4 m</t>
  </si>
  <si>
    <t>246798221</t>
  </si>
  <si>
    <t>https://podminky.urs.cz/item/CS_URS_2023_01/184852321</t>
  </si>
  <si>
    <t>Poznámka k položce:_x000D_
16 stromů - 3 roky - 50%_x000D_
následná péče</t>
  </si>
  <si>
    <t>16*3*0,5</t>
  </si>
  <si>
    <t>1849111R1</t>
  </si>
  <si>
    <t>Kontrola úvazků včetně doplnění chybějících, kontrola kotvení a přípoadná oprava</t>
  </si>
  <si>
    <t>-1607826120</t>
  </si>
  <si>
    <t>Poznámka k položce:_x000D_
16 stromů - 1x ročně - po dobu 3 let - celkem 48_x000D_
následná péče</t>
  </si>
  <si>
    <t>16*3</t>
  </si>
  <si>
    <t>1849111R2</t>
  </si>
  <si>
    <t>Doplnění mulče závlahových mis stromů vč. dodávky materiálu</t>
  </si>
  <si>
    <t>-1050427946</t>
  </si>
  <si>
    <t xml:space="preserve">Poznámka k položce:_x000D_
16 stromů - 1x ročně - po dobu tří let_x000D_
předpoklad 30% původní plochy (a 1 m2)_x000D_
následná péče_x000D_
_x000D_
</t>
  </si>
  <si>
    <t>16*3*0,3</t>
  </si>
  <si>
    <t>1849111R3</t>
  </si>
  <si>
    <t>Doplnění uhynulých stromů vč. dodávky</t>
  </si>
  <si>
    <t>162121503</t>
  </si>
  <si>
    <t>Poznámka k položce:_x000D_
16 stromů - po dobu 3 let_x000D_
předpoklad 2 ks_x000D_
následná péče</t>
  </si>
  <si>
    <t>1849111R4</t>
  </si>
  <si>
    <t>Kontrola funkčnosti chrániček kmene, případně výměna poškozených</t>
  </si>
  <si>
    <t>-2057439785</t>
  </si>
  <si>
    <t>Poznámka k položce:_x000D_
16 stromů - 1x ročně - po dobu 3 let_x000D_
následná péče</t>
  </si>
  <si>
    <t>-1599302886</t>
  </si>
  <si>
    <t>Poznámka k položce:_x000D_
16 stromů - 3 roky - 25 zalití v roce_x000D_
následná péče</t>
  </si>
  <si>
    <t>16*3*25</t>
  </si>
  <si>
    <t>509374096</t>
  </si>
  <si>
    <t>Poznámka k položce:_x000D_
16 stromů - po dobu 3 let _x000D_
předpoklad 100 l/1 zalití; frekvence 1x týdně, 25x ročně_x000D_
následná péče</t>
  </si>
  <si>
    <t>16*3*25*0,1</t>
  </si>
  <si>
    <t>494588821</t>
  </si>
  <si>
    <t>Poznámka k položce:_x000D_
následná péče</t>
  </si>
  <si>
    <t>120*4</t>
  </si>
  <si>
    <t>-1436154372</t>
  </si>
  <si>
    <t>120</t>
  </si>
  <si>
    <t>202212043 - VPC 4R</t>
  </si>
  <si>
    <t xml:space="preserve">    2 - Zakládání</t>
  </si>
  <si>
    <t xml:space="preserve">    4 - Vodorovné konstrukce</t>
  </si>
  <si>
    <t xml:space="preserve">    8 - Trubní vedení</t>
  </si>
  <si>
    <t xml:space="preserve">    997 - Přesun sutě</t>
  </si>
  <si>
    <t>112101101</t>
  </si>
  <si>
    <t>Odstranění stromů s odřezáním kmene a s odvětvením listnatých, průměru kmene přes 100 do 300 mm</t>
  </si>
  <si>
    <t>-188701808</t>
  </si>
  <si>
    <t>https://podminky.urs.cz/item/CS_URS_2023_01/112101101</t>
  </si>
  <si>
    <t>112101121</t>
  </si>
  <si>
    <t>Odstranění stromů s odřezáním kmene a s odvětvením jehličnatých bez odkornění, průměru kmene přes 100 do 300 mm</t>
  </si>
  <si>
    <t>-1548446958</t>
  </si>
  <si>
    <t>https://podminky.urs.cz/item/CS_URS_2023_01/112101121</t>
  </si>
  <si>
    <t>112251101</t>
  </si>
  <si>
    <t>Odstranění pařezů strojně s jejich vykopáním, vytrháním nebo odstřelením průměru přes 100 do 300 mm</t>
  </si>
  <si>
    <t>1932395084</t>
  </si>
  <si>
    <t>https://podminky.urs.cz/item/CS_URS_2023_01/112251101</t>
  </si>
  <si>
    <t>835357141</t>
  </si>
  <si>
    <t>442,24*5,5</t>
  </si>
  <si>
    <t>1657346785</t>
  </si>
  <si>
    <t>Poznámka k položce:_x000D_
naložení pro zpětné použití v trase - zemina + ornice</t>
  </si>
  <si>
    <t>127,953+16,484</t>
  </si>
  <si>
    <t>122251105</t>
  </si>
  <si>
    <t>Odkopávky a prokopávky nezapažené strojně v hornině třídy těžitelnosti I skupiny 3 přes 500 do 1 000 m3</t>
  </si>
  <si>
    <t>135859485</t>
  </si>
  <si>
    <t>https://podminky.urs.cz/item/CS_URS_2023_01/122251105</t>
  </si>
  <si>
    <t>1215,736-76-608,08+6,34*1,2*0,5</t>
  </si>
  <si>
    <t>122451103</t>
  </si>
  <si>
    <t>Odkopávky a prokopávky nezapažené strojně v hornině třídy těžitelnosti II skupiny 5 přes 50 do 100 m3</t>
  </si>
  <si>
    <t>-846971442</t>
  </si>
  <si>
    <t>https://podminky.urs.cz/item/CS_URS_2023_01/122451103</t>
  </si>
  <si>
    <t>131251100</t>
  </si>
  <si>
    <t>Hloubení nezapažených jam a zářezů strojně s urovnáním dna do předepsaného profilu a spádu v hornině třídy těžitelnosti I skupiny 3 do 20 m3</t>
  </si>
  <si>
    <t>1827452312</t>
  </si>
  <si>
    <t>https://podminky.urs.cz/item/CS_URS_2023_01/131251100</t>
  </si>
  <si>
    <t>Poznámka k položce:_x000D_
propustek + kam. zához</t>
  </si>
  <si>
    <t>2,24*13,6+2</t>
  </si>
  <si>
    <t>-146844206</t>
  </si>
  <si>
    <t>2*127,953+2*16,48</t>
  </si>
  <si>
    <t>-1814949074</t>
  </si>
  <si>
    <t>608,08-16,48</t>
  </si>
  <si>
    <t>-1403635675</t>
  </si>
  <si>
    <t>531,656+6,34*1,2*0,5</t>
  </si>
  <si>
    <t>-1226996397</t>
  </si>
  <si>
    <t>Poznámka k položce:_x000D_
přehození deponovaného výkopku pro zpětné použití v trase</t>
  </si>
  <si>
    <t>-747706769</t>
  </si>
  <si>
    <t>127,953</t>
  </si>
  <si>
    <t>-106326263</t>
  </si>
  <si>
    <t>535,46*1,75</t>
  </si>
  <si>
    <t>-1575893334</t>
  </si>
  <si>
    <t>1063,398+127,953+608,08+6,34*1,2*0,5</t>
  </si>
  <si>
    <t>982897212</t>
  </si>
  <si>
    <t>+2159,37*0,15</t>
  </si>
  <si>
    <t>761428775</t>
  </si>
  <si>
    <t>1570,57*1,3749</t>
  </si>
  <si>
    <t>-914996676</t>
  </si>
  <si>
    <t>-960318483</t>
  </si>
  <si>
    <t>-1336575803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</si>
  <si>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</si>
  <si>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</si>
  <si>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</si>
  <si>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-2057650306</t>
  </si>
  <si>
    <t>https://podminky.urs.cz/item/CS_URS_2023_01/211531111</t>
  </si>
  <si>
    <t>331*0,4*0,4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</si>
  <si>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</si>
  <si>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</si>
  <si>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m</t>
  </si>
  <si>
    <t>-296513964</t>
  </si>
  <si>
    <t>https://podminky.urs.cz/item/CS_URS_2023_01/212751106</t>
  </si>
  <si>
    <t>273351121</t>
  </si>
  <si>
    <t>Bednění základů desek zřízení</t>
  </si>
  <si>
    <t>2076964358</t>
  </si>
  <si>
    <t>https://podminky.urs.cz/item/CS_URS_2023_01/273351121</t>
  </si>
  <si>
    <t>2*6,34*0,3+2*6,34*0,6</t>
  </si>
  <si>
    <t>273351122</t>
  </si>
  <si>
    <t>Bednění základů desek odstranění</t>
  </si>
  <si>
    <t>1274995018</t>
  </si>
  <si>
    <t>https://podminky.urs.cz/item/CS_URS_2023_01/273351122</t>
  </si>
  <si>
    <t>Vodorovné konstrukce</t>
  </si>
  <si>
    <t>451313511</t>
  </si>
  <si>
    <t>Podkladní vrstva z betonu prostého pod dlažbu se zvýšenými nároky na prostředí tl. do 100 mm</t>
  </si>
  <si>
    <t>-1216912622</t>
  </si>
  <si>
    <t>https://podminky.urs.cz/item/CS_URS_2023_01/451313511</t>
  </si>
  <si>
    <t>13,96*1,3</t>
  </si>
  <si>
    <t>452318510</t>
  </si>
  <si>
    <t>Zajišťovací práh z betonu prostého se zvýšenými nároky na prostředí na dně a ve svahu melioračních kanálů s patkami nebo bez patek</t>
  </si>
  <si>
    <t>394927913</t>
  </si>
  <si>
    <t>https://podminky.urs.cz/item/CS_URS_2023_01/452318510</t>
  </si>
  <si>
    <t>Poznámka k položce:_x000D_
8x2x0,3*0,5</t>
  </si>
  <si>
    <t>2*0,3*0,5*0,85+2*0,5*0,8*1,5</t>
  </si>
  <si>
    <t>452321171</t>
  </si>
  <si>
    <t>Podkladní a zajišťovací konstrukce z betonu železového v otevřeném výkopu desky pod potrubí, stoky a drobné objekty z betonu tř. C 30/37</t>
  </si>
  <si>
    <t>796033358</t>
  </si>
  <si>
    <t>https://podminky.urs.cz/item/CS_URS_2023_01/452321171</t>
  </si>
  <si>
    <t>6,34*1,5*0,3</t>
  </si>
  <si>
    <t>452361111</t>
  </si>
  <si>
    <t>Výztuž podkladních desek, bloků nebo pražců v otevřeném výkopu z betonářské oceli 10 216 (E)</t>
  </si>
  <si>
    <t>-1726300203</t>
  </si>
  <si>
    <t>https://podminky.urs.cz/item/CS_URS_2023_01/452361111</t>
  </si>
  <si>
    <t>Poznámka k položce:_x000D_
KARI síť 5/15-2/3</t>
  </si>
  <si>
    <t>2,853*0,02*7,8</t>
  </si>
  <si>
    <t>462511111</t>
  </si>
  <si>
    <t>Zához prostoru z lomového kamene</t>
  </si>
  <si>
    <t>912670505</t>
  </si>
  <si>
    <t>https://podminky.urs.cz/item/CS_URS_2023_01/462511111</t>
  </si>
  <si>
    <t>564531111</t>
  </si>
  <si>
    <t>Zřízení podsypu nebo podkladu ze sypaniny s rozprostřením, vlhčením, a zhutněním, po zhutnění tl. 100 mm</t>
  </si>
  <si>
    <t>-338305352</t>
  </si>
  <si>
    <t>https://podminky.urs.cz/item/CS_URS_2023_01/564531111</t>
  </si>
  <si>
    <t>13,96*1,4</t>
  </si>
  <si>
    <t>564671011</t>
  </si>
  <si>
    <t>Podklad z kameniva hrubého drceného vel. 63-125 mm, s rozprostřením a zhutněním plochy jednotlivě do 100 m2, po zhutnění tl. 250 mm</t>
  </si>
  <si>
    <t>1991499608</t>
  </si>
  <si>
    <t>https://podminky.urs.cz/item/CS_URS_2023_01/564671011</t>
  </si>
  <si>
    <t>2*6,34*1,2</t>
  </si>
  <si>
    <t>564811011</t>
  </si>
  <si>
    <t>Podklad ze štěrkodrti ŠD s rozprostřením a zhutněním plochy jednotlivě do 100 m2, po zhutnění tl. 50 mm</t>
  </si>
  <si>
    <t>1422000146</t>
  </si>
  <si>
    <t>https://podminky.urs.cz/item/CS_URS_2023_01/564811011</t>
  </si>
  <si>
    <t>6,34*1,2</t>
  </si>
  <si>
    <t>-757856944</t>
  </si>
  <si>
    <t>Poznámka k položce:_x000D_
horní sanační vrstav ŠD 0/32</t>
  </si>
  <si>
    <t>1263242468</t>
  </si>
  <si>
    <t>1570,57*1,189+1570,57*1,3749</t>
  </si>
  <si>
    <t>-1385297698</t>
  </si>
  <si>
    <t>-1241004781</t>
  </si>
  <si>
    <t>37</t>
  </si>
  <si>
    <t>-132892347</t>
  </si>
  <si>
    <t>1570,57*1</t>
  </si>
  <si>
    <t>38</t>
  </si>
  <si>
    <t>1008079259</t>
  </si>
  <si>
    <t>39</t>
  </si>
  <si>
    <t>-522939939</t>
  </si>
  <si>
    <t>1570,57*1,0306</t>
  </si>
  <si>
    <t>40</t>
  </si>
  <si>
    <t>594511113</t>
  </si>
  <si>
    <t>Kladení dlažby z lomového kamene lomařsky upraveného v ploše vodorovné nebo ve sklonu na plocho tl. do 250 mm, bez vyplnění spár, s provedením lože tl. 50 mm z betonu</t>
  </si>
  <si>
    <t>1660402310</t>
  </si>
  <si>
    <t>https://podminky.urs.cz/item/CS_URS_2023_01/594511113</t>
  </si>
  <si>
    <t>13,96*1,2</t>
  </si>
  <si>
    <t>41</t>
  </si>
  <si>
    <t>599632111</t>
  </si>
  <si>
    <t>Vyplnění spár dlažby (přídlažby) z lomového kamene v jakémkoliv sklonu plochy a jakékoliv tloušťky cementovou maltou se zatřením</t>
  </si>
  <si>
    <t>-702519767</t>
  </si>
  <si>
    <t>https://podminky.urs.cz/item/CS_URS_2023_01/599632111</t>
  </si>
  <si>
    <t>Trubní vedení</t>
  </si>
  <si>
    <t>42</t>
  </si>
  <si>
    <t>871228111</t>
  </si>
  <si>
    <t>Kladení drenážního potrubí z plastických hmot do připravené rýhy z tvrdého PVC, průměru přes 90 do 150 mm</t>
  </si>
  <si>
    <t>289749263</t>
  </si>
  <si>
    <t>https://podminky.urs.cz/item/CS_URS_2023_01/871228111</t>
  </si>
  <si>
    <t>43</t>
  </si>
  <si>
    <t>28619324</t>
  </si>
  <si>
    <t>trubka kanalizační PE-HD D 160mm</t>
  </si>
  <si>
    <t>358363673</t>
  </si>
  <si>
    <t>44</t>
  </si>
  <si>
    <t>895111121</t>
  </si>
  <si>
    <t>Drenážní šachtice normální z betonových dílců typ Šn 60 hl. do 1 m včetně poklopu</t>
  </si>
  <si>
    <t>-1725363209</t>
  </si>
  <si>
    <t>https://podminky.urs.cz/item/CS_URS_2023_01/895111121</t>
  </si>
  <si>
    <t>45</t>
  </si>
  <si>
    <t>895641111</t>
  </si>
  <si>
    <t>Zřízení drenážní výustě typové z betonových prefabrikovaných dílců dvoudílné</t>
  </si>
  <si>
    <t>-1128875468</t>
  </si>
  <si>
    <t>https://podminky.urs.cz/item/CS_URS_2023_01/895641111</t>
  </si>
  <si>
    <t>46</t>
  </si>
  <si>
    <t>R1</t>
  </si>
  <si>
    <t>betonový výtokový prefabrikovaný objekt pro drenáž DN 150</t>
  </si>
  <si>
    <t>310805187</t>
  </si>
  <si>
    <t>47</t>
  </si>
  <si>
    <t>919441221</t>
  </si>
  <si>
    <t>Čelo propustku včetně římsy ze zdiva z lomového kamene, pro propustek z trub DN 600 až 800 mm</t>
  </si>
  <si>
    <t>535720882</t>
  </si>
  <si>
    <t>https://podminky.urs.cz/item/CS_URS_2023_01/919441221</t>
  </si>
  <si>
    <t>48</t>
  </si>
  <si>
    <t>919521140</t>
  </si>
  <si>
    <t>Zřízení silničního propustku z trub betonových nebo železobetonových DN 600 mm</t>
  </si>
  <si>
    <t>-672884173</t>
  </si>
  <si>
    <t>https://podminky.urs.cz/item/CS_URS_2023_01/919521140</t>
  </si>
  <si>
    <t>49</t>
  </si>
  <si>
    <t>PFG.71002411</t>
  </si>
  <si>
    <t>trouba hrdlová přímá železobetonová s integrovaným těsněním TZH-Q 600/2500 60x250x10cm</t>
  </si>
  <si>
    <t>598872666</t>
  </si>
  <si>
    <t>50</t>
  </si>
  <si>
    <t>919535558</t>
  </si>
  <si>
    <t>Obetonování trubního propustku betonem prostým bez zvýšených nároků na prostředí tř. C 20/25</t>
  </si>
  <si>
    <t>-137695340</t>
  </si>
  <si>
    <t>https://podminky.urs.cz/item/CS_URS_2023_01/919535558</t>
  </si>
  <si>
    <t>0,2726*6,34</t>
  </si>
  <si>
    <t>51</t>
  </si>
  <si>
    <t>938902111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</si>
  <si>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do 0,15 m3/m</t>
  </si>
  <si>
    <t>-1084417887</t>
  </si>
  <si>
    <t>https://podminky.urs.cz/item/CS_URS_2023_01/938902111</t>
  </si>
  <si>
    <t xml:space="preserve">Poznámka k položce:_x000D_
_x000D_
			0,15_x000D_
	od	do	833_x000D_
P	0	30	40_x000D_
L	70	165	95_x000D_
P	53	282	229_x000D_
P	305	380	75_x000D_
L	360	390	30_x000D_
L	395	437	42_x000D_
P	404	434	30_x000D_
L	495	564	69_x000D_
L	585	764	179_x000D_
L	819	863	44_x000D_
</t>
  </si>
  <si>
    <t>997</t>
  </si>
  <si>
    <t>Přesun sutě</t>
  </si>
  <si>
    <t>52</t>
  </si>
  <si>
    <t>997013873</t>
  </si>
  <si>
    <t>985102822</t>
  </si>
  <si>
    <t>https://podminky.urs.cz/item/CS_URS_2023_01/997013873</t>
  </si>
  <si>
    <t>53</t>
  </si>
  <si>
    <t>997221551</t>
  </si>
  <si>
    <t>Vodorovná doprava suti bez naložení, ale se složením a s hrubým urovnáním ze sypkých materiálů, na vzdálenost do 1 km</t>
  </si>
  <si>
    <t>1872700032</t>
  </si>
  <si>
    <t>https://podminky.urs.cz/item/CS_URS_2023_01/997221551</t>
  </si>
  <si>
    <t>54</t>
  </si>
  <si>
    <t>997221559</t>
  </si>
  <si>
    <t>Vodorovná doprava suti bez naložení, ale se složením a s hrubým urovnáním Příplatek k ceně za každý další i započatý 1 km přes 1 km</t>
  </si>
  <si>
    <t>-247643804</t>
  </si>
  <si>
    <t>https://podminky.urs.cz/item/CS_URS_2023_01/997221559</t>
  </si>
  <si>
    <t>2,134*2</t>
  </si>
  <si>
    <t>55</t>
  </si>
  <si>
    <t>182441755</t>
  </si>
  <si>
    <t>56</t>
  </si>
  <si>
    <t>2009853651</t>
  </si>
  <si>
    <t>57</t>
  </si>
  <si>
    <t>1422413453</t>
  </si>
  <si>
    <t>58</t>
  </si>
  <si>
    <t>1944030476</t>
  </si>
  <si>
    <t>59</t>
  </si>
  <si>
    <t>221922180</t>
  </si>
  <si>
    <t>60</t>
  </si>
  <si>
    <t>-2106538731</t>
  </si>
  <si>
    <t>61</t>
  </si>
  <si>
    <t>-274774740</t>
  </si>
  <si>
    <t>62</t>
  </si>
  <si>
    <t>1837275691</t>
  </si>
  <si>
    <t>63</t>
  </si>
  <si>
    <t>-533276716</t>
  </si>
  <si>
    <t>64</t>
  </si>
  <si>
    <t>-970007723</t>
  </si>
  <si>
    <t>65</t>
  </si>
  <si>
    <t>-342235907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</si>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</sst>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951112" TargetMode="External"/><Relationship Id="rId18" Type="http://schemas.openxmlformats.org/officeDocument/2006/relationships/hyperlink" Target="https://podminky.urs.cz/item/CS_URS_2023_01/564851111" TargetMode="External"/><Relationship Id="rId26" Type="http://schemas.openxmlformats.org/officeDocument/2006/relationships/hyperlink" Target="https://podminky.urs.cz/item/CS_URS_2023_01/011314000" TargetMode="External"/><Relationship Id="rId3" Type="http://schemas.openxmlformats.org/officeDocument/2006/relationships/hyperlink" Target="https://podminky.urs.cz/item/CS_URS_2023_01/122151404" TargetMode="External"/><Relationship Id="rId21" Type="http://schemas.openxmlformats.org/officeDocument/2006/relationships/hyperlink" Target="https://podminky.urs.cz/item/CS_URS_2023_01/573411105" TargetMode="External"/><Relationship Id="rId34" Type="http://schemas.openxmlformats.org/officeDocument/2006/relationships/hyperlink" Target="https://podminky.urs.cz/item/CS_URS_2023_01/091003000" TargetMode="External"/><Relationship Id="rId7" Type="http://schemas.openxmlformats.org/officeDocument/2006/relationships/hyperlink" Target="https://podminky.urs.cz/item/CS_URS_2023_01/162751115" TargetMode="External"/><Relationship Id="rId12" Type="http://schemas.openxmlformats.org/officeDocument/2006/relationships/hyperlink" Target="https://podminky.urs.cz/item/CS_URS_2023_01/181101131" TargetMode="External"/><Relationship Id="rId17" Type="http://schemas.openxmlformats.org/officeDocument/2006/relationships/hyperlink" Target="https://podminky.urs.cz/item/CS_URS_2023_01/564831111" TargetMode="External"/><Relationship Id="rId25" Type="http://schemas.openxmlformats.org/officeDocument/2006/relationships/hyperlink" Target="https://podminky.urs.cz/item/CS_URS_2023_01/998225111" TargetMode="External"/><Relationship Id="rId33" Type="http://schemas.openxmlformats.org/officeDocument/2006/relationships/hyperlink" Target="https://podminky.urs.cz/item/CS_URS_2023_01/070001000" TargetMode="External"/><Relationship Id="rId2" Type="http://schemas.openxmlformats.org/officeDocument/2006/relationships/hyperlink" Target="https://podminky.urs.cz/item/CS_URS_2023_01/121151124" TargetMode="External"/><Relationship Id="rId16" Type="http://schemas.openxmlformats.org/officeDocument/2006/relationships/hyperlink" Target="https://podminky.urs.cz/item/CS_URS_2023_01/182351023" TargetMode="External"/><Relationship Id="rId20" Type="http://schemas.openxmlformats.org/officeDocument/2006/relationships/hyperlink" Target="https://podminky.urs.cz/item/CS_URS_2023_01/569831111" TargetMode="External"/><Relationship Id="rId29" Type="http://schemas.openxmlformats.org/officeDocument/2006/relationships/hyperlink" Target="https://podminky.urs.cz/item/CS_URS_2023_01/012303000" TargetMode="External"/><Relationship Id="rId1" Type="http://schemas.openxmlformats.org/officeDocument/2006/relationships/hyperlink" Target="https://podminky.urs.cz/item/CS_URS_2023_01/111211101" TargetMode="External"/><Relationship Id="rId6" Type="http://schemas.openxmlformats.org/officeDocument/2006/relationships/hyperlink" Target="https://podminky.urs.cz/item/CS_URS_2023_01/162651112" TargetMode="External"/><Relationship Id="rId11" Type="http://schemas.openxmlformats.org/officeDocument/2006/relationships/hyperlink" Target="https://podminky.urs.cz/item/CS_URS_2023_01/171251201" TargetMode="External"/><Relationship Id="rId24" Type="http://schemas.openxmlformats.org/officeDocument/2006/relationships/hyperlink" Target="https://podminky.urs.cz/item/CS_URS_2023_01/912211111.1" TargetMode="External"/><Relationship Id="rId32" Type="http://schemas.openxmlformats.org/officeDocument/2006/relationships/hyperlink" Target="https://podminky.urs.cz/item/CS_URS_2023_01/042903000" TargetMode="External"/><Relationship Id="rId5" Type="http://schemas.openxmlformats.org/officeDocument/2006/relationships/hyperlink" Target="https://podminky.urs.cz/item/CS_URS_2023_01/162351104" TargetMode="External"/><Relationship Id="rId15" Type="http://schemas.openxmlformats.org/officeDocument/2006/relationships/hyperlink" Target="https://podminky.urs.cz/item/CS_URS_2023_01/182251101" TargetMode="External"/><Relationship Id="rId23" Type="http://schemas.openxmlformats.org/officeDocument/2006/relationships/hyperlink" Target="https://podminky.urs.cz/item/CS_URS_2023_01/574381112" TargetMode="External"/><Relationship Id="rId28" Type="http://schemas.openxmlformats.org/officeDocument/2006/relationships/hyperlink" Target="https://podminky.urs.cz/item/CS_URS_2023_01/012203000" TargetMode="External"/><Relationship Id="rId10" Type="http://schemas.openxmlformats.org/officeDocument/2006/relationships/hyperlink" Target="https://podminky.urs.cz/item/CS_URS_2023_01/171201231" TargetMode="External"/><Relationship Id="rId19" Type="http://schemas.openxmlformats.org/officeDocument/2006/relationships/hyperlink" Target="https://podminky.urs.cz/item/CS_URS_2023_01/564861011" TargetMode="External"/><Relationship Id="rId31" Type="http://schemas.openxmlformats.org/officeDocument/2006/relationships/hyperlink" Target="https://podminky.urs.cz/item/CS_URS_2023_01/032002000" TargetMode="External"/><Relationship Id="rId4" Type="http://schemas.openxmlformats.org/officeDocument/2006/relationships/hyperlink" Target="https://podminky.urs.cz/item/CS_URS_2023_01/122251106" TargetMode="External"/><Relationship Id="rId9" Type="http://schemas.openxmlformats.org/officeDocument/2006/relationships/hyperlink" Target="https://podminky.urs.cz/item/CS_URS_2023_01/171151112" TargetMode="External"/><Relationship Id="rId14" Type="http://schemas.openxmlformats.org/officeDocument/2006/relationships/hyperlink" Target="https://podminky.urs.cz/item/CS_URS_2023_01/182151111" TargetMode="External"/><Relationship Id="rId22" Type="http://schemas.openxmlformats.org/officeDocument/2006/relationships/hyperlink" Target="https://podminky.urs.cz/item/CS_URS_2023_01/573411106" TargetMode="External"/><Relationship Id="rId27" Type="http://schemas.openxmlformats.org/officeDocument/2006/relationships/hyperlink" Target="https://podminky.urs.cz/item/CS_URS_2023_01/011324000" TargetMode="External"/><Relationship Id="rId30" Type="http://schemas.openxmlformats.org/officeDocument/2006/relationships/hyperlink" Target="https://podminky.urs.cz/item/CS_URS_2023_01/013254000" TargetMode="External"/><Relationship Id="rId35" Type="http://schemas.openxmlformats.org/officeDocument/2006/relationships/drawing" Target="../drawings/drawing2.xml"/><Relationship Id="rId8" Type="http://schemas.openxmlformats.org/officeDocument/2006/relationships/hyperlink" Target="https://podminky.urs.cz/item/CS_URS_2023_01/1661511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91003000" TargetMode="External"/><Relationship Id="rId3" Type="http://schemas.openxmlformats.org/officeDocument/2006/relationships/hyperlink" Target="https://podminky.urs.cz/item/CS_URS_2023_01/183101321" TargetMode="External"/><Relationship Id="rId7" Type="http://schemas.openxmlformats.org/officeDocument/2006/relationships/hyperlink" Target="https://podminky.urs.cz/item/CS_URS_2023_01/184911421" TargetMode="External"/><Relationship Id="rId2" Type="http://schemas.openxmlformats.org/officeDocument/2006/relationships/hyperlink" Target="https://podminky.urs.cz/item/CS_URS_2023_01/171251201" TargetMode="External"/><Relationship Id="rId1" Type="http://schemas.openxmlformats.org/officeDocument/2006/relationships/hyperlink" Target="https://podminky.urs.cz/item/CS_URS_2023_01/162351104" TargetMode="External"/><Relationship Id="rId6" Type="http://schemas.openxmlformats.org/officeDocument/2006/relationships/hyperlink" Target="https://podminky.urs.cz/item/CS_URS_2023_01/184813121" TargetMode="External"/><Relationship Id="rId5" Type="http://schemas.openxmlformats.org/officeDocument/2006/relationships/hyperlink" Target="https://podminky.urs.cz/item/CS_URS_2023_01/184215132" TargetMode="External"/><Relationship Id="rId4" Type="http://schemas.openxmlformats.org/officeDocument/2006/relationships/hyperlink" Target="https://podminky.urs.cz/item/CS_URS_2023_01/184102115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3_01/18485232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1151112" TargetMode="External"/><Relationship Id="rId18" Type="http://schemas.openxmlformats.org/officeDocument/2006/relationships/hyperlink" Target="https://podminky.urs.cz/item/CS_URS_2023_01/182151111" TargetMode="External"/><Relationship Id="rId26" Type="http://schemas.openxmlformats.org/officeDocument/2006/relationships/hyperlink" Target="https://podminky.urs.cz/item/CS_URS_2023_01/452318510" TargetMode="External"/><Relationship Id="rId39" Type="http://schemas.openxmlformats.org/officeDocument/2006/relationships/hyperlink" Target="https://podminky.urs.cz/item/CS_URS_2023_01/574381112" TargetMode="External"/><Relationship Id="rId21" Type="http://schemas.openxmlformats.org/officeDocument/2006/relationships/hyperlink" Target="https://podminky.urs.cz/item/CS_URS_2023_01/211531111" TargetMode="External"/><Relationship Id="rId34" Type="http://schemas.openxmlformats.org/officeDocument/2006/relationships/hyperlink" Target="https://podminky.urs.cz/item/CS_URS_2023_01/564851111" TargetMode="External"/><Relationship Id="rId42" Type="http://schemas.openxmlformats.org/officeDocument/2006/relationships/hyperlink" Target="https://podminky.urs.cz/item/CS_URS_2023_01/871228111" TargetMode="External"/><Relationship Id="rId47" Type="http://schemas.openxmlformats.org/officeDocument/2006/relationships/hyperlink" Target="https://podminky.urs.cz/item/CS_URS_2023_01/919535558" TargetMode="External"/><Relationship Id="rId50" Type="http://schemas.openxmlformats.org/officeDocument/2006/relationships/hyperlink" Target="https://podminky.urs.cz/item/CS_URS_2023_01/997221551" TargetMode="External"/><Relationship Id="rId55" Type="http://schemas.openxmlformats.org/officeDocument/2006/relationships/hyperlink" Target="https://podminky.urs.cz/item/CS_URS_2023_01/012203000" TargetMode="External"/><Relationship Id="rId7" Type="http://schemas.openxmlformats.org/officeDocument/2006/relationships/hyperlink" Target="https://podminky.urs.cz/item/CS_URS_2023_01/122451103" TargetMode="External"/><Relationship Id="rId2" Type="http://schemas.openxmlformats.org/officeDocument/2006/relationships/hyperlink" Target="https://podminky.urs.cz/item/CS_URS_2023_01/112101121" TargetMode="External"/><Relationship Id="rId16" Type="http://schemas.openxmlformats.org/officeDocument/2006/relationships/hyperlink" Target="https://podminky.urs.cz/item/CS_URS_2023_01/181101131" TargetMode="External"/><Relationship Id="rId29" Type="http://schemas.openxmlformats.org/officeDocument/2006/relationships/hyperlink" Target="https://podminky.urs.cz/item/CS_URS_2023_01/462511111" TargetMode="External"/><Relationship Id="rId11" Type="http://schemas.openxmlformats.org/officeDocument/2006/relationships/hyperlink" Target="https://podminky.urs.cz/item/CS_URS_2023_01/162751115" TargetMode="External"/><Relationship Id="rId24" Type="http://schemas.openxmlformats.org/officeDocument/2006/relationships/hyperlink" Target="https://podminky.urs.cz/item/CS_URS_2023_01/273351122" TargetMode="External"/><Relationship Id="rId32" Type="http://schemas.openxmlformats.org/officeDocument/2006/relationships/hyperlink" Target="https://podminky.urs.cz/item/CS_URS_2023_01/564811011" TargetMode="External"/><Relationship Id="rId37" Type="http://schemas.openxmlformats.org/officeDocument/2006/relationships/hyperlink" Target="https://podminky.urs.cz/item/CS_URS_2023_01/573411105" TargetMode="External"/><Relationship Id="rId40" Type="http://schemas.openxmlformats.org/officeDocument/2006/relationships/hyperlink" Target="https://podminky.urs.cz/item/CS_URS_2023_01/594511113" TargetMode="External"/><Relationship Id="rId45" Type="http://schemas.openxmlformats.org/officeDocument/2006/relationships/hyperlink" Target="https://podminky.urs.cz/item/CS_URS_2023_01/919441221" TargetMode="External"/><Relationship Id="rId53" Type="http://schemas.openxmlformats.org/officeDocument/2006/relationships/hyperlink" Target="https://podminky.urs.cz/item/CS_URS_2023_01/011314000" TargetMode="External"/><Relationship Id="rId58" Type="http://schemas.openxmlformats.org/officeDocument/2006/relationships/hyperlink" Target="https://podminky.urs.cz/item/CS_URS_2023_01/032002000" TargetMode="External"/><Relationship Id="rId5" Type="http://schemas.openxmlformats.org/officeDocument/2006/relationships/hyperlink" Target="https://podminky.urs.cz/item/CS_URS_2023_01/122151404" TargetMode="External"/><Relationship Id="rId61" Type="http://schemas.openxmlformats.org/officeDocument/2006/relationships/hyperlink" Target="https://podminky.urs.cz/item/CS_URS_2023_01/091003000" TargetMode="External"/><Relationship Id="rId19" Type="http://schemas.openxmlformats.org/officeDocument/2006/relationships/hyperlink" Target="https://podminky.urs.cz/item/CS_URS_2023_01/182251101" TargetMode="External"/><Relationship Id="rId14" Type="http://schemas.openxmlformats.org/officeDocument/2006/relationships/hyperlink" Target="https://podminky.urs.cz/item/CS_URS_2023_01/171201231" TargetMode="External"/><Relationship Id="rId22" Type="http://schemas.openxmlformats.org/officeDocument/2006/relationships/hyperlink" Target="https://podminky.urs.cz/item/CS_URS_2023_01/212751106" TargetMode="External"/><Relationship Id="rId27" Type="http://schemas.openxmlformats.org/officeDocument/2006/relationships/hyperlink" Target="https://podminky.urs.cz/item/CS_URS_2023_01/452321171" TargetMode="External"/><Relationship Id="rId30" Type="http://schemas.openxmlformats.org/officeDocument/2006/relationships/hyperlink" Target="https://podminky.urs.cz/item/CS_URS_2023_01/564531111" TargetMode="External"/><Relationship Id="rId35" Type="http://schemas.openxmlformats.org/officeDocument/2006/relationships/hyperlink" Target="https://podminky.urs.cz/item/CS_URS_2023_01/564861011" TargetMode="External"/><Relationship Id="rId43" Type="http://schemas.openxmlformats.org/officeDocument/2006/relationships/hyperlink" Target="https://podminky.urs.cz/item/CS_URS_2023_01/895111121" TargetMode="External"/><Relationship Id="rId48" Type="http://schemas.openxmlformats.org/officeDocument/2006/relationships/hyperlink" Target="https://podminky.urs.cz/item/CS_URS_2023_01/938902111" TargetMode="External"/><Relationship Id="rId56" Type="http://schemas.openxmlformats.org/officeDocument/2006/relationships/hyperlink" Target="https://podminky.urs.cz/item/CS_URS_2023_01/012303000" TargetMode="External"/><Relationship Id="rId8" Type="http://schemas.openxmlformats.org/officeDocument/2006/relationships/hyperlink" Target="https://podminky.urs.cz/item/CS_URS_2023_01/131251100" TargetMode="External"/><Relationship Id="rId51" Type="http://schemas.openxmlformats.org/officeDocument/2006/relationships/hyperlink" Target="https://podminky.urs.cz/item/CS_URS_2023_01/997221559" TargetMode="External"/><Relationship Id="rId3" Type="http://schemas.openxmlformats.org/officeDocument/2006/relationships/hyperlink" Target="https://podminky.urs.cz/item/CS_URS_2023_01/112251101" TargetMode="External"/><Relationship Id="rId12" Type="http://schemas.openxmlformats.org/officeDocument/2006/relationships/hyperlink" Target="https://podminky.urs.cz/item/CS_URS_2023_01/166151101" TargetMode="External"/><Relationship Id="rId17" Type="http://schemas.openxmlformats.org/officeDocument/2006/relationships/hyperlink" Target="https://podminky.urs.cz/item/CS_URS_2023_01/181951112" TargetMode="External"/><Relationship Id="rId25" Type="http://schemas.openxmlformats.org/officeDocument/2006/relationships/hyperlink" Target="https://podminky.urs.cz/item/CS_URS_2023_01/451313511" TargetMode="External"/><Relationship Id="rId33" Type="http://schemas.openxmlformats.org/officeDocument/2006/relationships/hyperlink" Target="https://podminky.urs.cz/item/CS_URS_2023_01/564831111" TargetMode="External"/><Relationship Id="rId38" Type="http://schemas.openxmlformats.org/officeDocument/2006/relationships/hyperlink" Target="https://podminky.urs.cz/item/CS_URS_2023_01/573411106" TargetMode="External"/><Relationship Id="rId46" Type="http://schemas.openxmlformats.org/officeDocument/2006/relationships/hyperlink" Target="https://podminky.urs.cz/item/CS_URS_2023_01/919521140" TargetMode="External"/><Relationship Id="rId59" Type="http://schemas.openxmlformats.org/officeDocument/2006/relationships/hyperlink" Target="https://podminky.urs.cz/item/CS_URS_2023_01/042903000" TargetMode="External"/><Relationship Id="rId20" Type="http://schemas.openxmlformats.org/officeDocument/2006/relationships/hyperlink" Target="https://podminky.urs.cz/item/CS_URS_2023_01/182351023" TargetMode="External"/><Relationship Id="rId41" Type="http://schemas.openxmlformats.org/officeDocument/2006/relationships/hyperlink" Target="https://podminky.urs.cz/item/CS_URS_2023_01/599632111" TargetMode="External"/><Relationship Id="rId54" Type="http://schemas.openxmlformats.org/officeDocument/2006/relationships/hyperlink" Target="https://podminky.urs.cz/item/CS_URS_2023_01/011324000" TargetMode="External"/><Relationship Id="rId62" Type="http://schemas.openxmlformats.org/officeDocument/2006/relationships/drawing" Target="../drawings/drawing5.xml"/><Relationship Id="rId1" Type="http://schemas.openxmlformats.org/officeDocument/2006/relationships/hyperlink" Target="https://podminky.urs.cz/item/CS_URS_2023_01/112101101" TargetMode="External"/><Relationship Id="rId6" Type="http://schemas.openxmlformats.org/officeDocument/2006/relationships/hyperlink" Target="https://podminky.urs.cz/item/CS_URS_2023_01/122251105" TargetMode="External"/><Relationship Id="rId15" Type="http://schemas.openxmlformats.org/officeDocument/2006/relationships/hyperlink" Target="https://podminky.urs.cz/item/CS_URS_2023_01/171251201" TargetMode="External"/><Relationship Id="rId23" Type="http://schemas.openxmlformats.org/officeDocument/2006/relationships/hyperlink" Target="https://podminky.urs.cz/item/CS_URS_2023_01/273351121" TargetMode="External"/><Relationship Id="rId28" Type="http://schemas.openxmlformats.org/officeDocument/2006/relationships/hyperlink" Target="https://podminky.urs.cz/item/CS_URS_2023_01/452361111" TargetMode="External"/><Relationship Id="rId36" Type="http://schemas.openxmlformats.org/officeDocument/2006/relationships/hyperlink" Target="https://podminky.urs.cz/item/CS_URS_2023_01/569831111" TargetMode="External"/><Relationship Id="rId49" Type="http://schemas.openxmlformats.org/officeDocument/2006/relationships/hyperlink" Target="https://podminky.urs.cz/item/CS_URS_2023_01/997013873" TargetMode="External"/><Relationship Id="rId57" Type="http://schemas.openxmlformats.org/officeDocument/2006/relationships/hyperlink" Target="https://podminky.urs.cz/item/CS_URS_2023_01/013254000" TargetMode="External"/><Relationship Id="rId10" Type="http://schemas.openxmlformats.org/officeDocument/2006/relationships/hyperlink" Target="https://podminky.urs.cz/item/CS_URS_2023_01/162651112" TargetMode="External"/><Relationship Id="rId31" Type="http://schemas.openxmlformats.org/officeDocument/2006/relationships/hyperlink" Target="https://podminky.urs.cz/item/CS_URS_2023_01/564671011" TargetMode="External"/><Relationship Id="rId44" Type="http://schemas.openxmlformats.org/officeDocument/2006/relationships/hyperlink" Target="https://podminky.urs.cz/item/CS_URS_2023_01/895641111" TargetMode="External"/><Relationship Id="rId52" Type="http://schemas.openxmlformats.org/officeDocument/2006/relationships/hyperlink" Target="https://podminky.urs.cz/item/CS_URS_2023_01/998225111" TargetMode="External"/><Relationship Id="rId60" Type="http://schemas.openxmlformats.org/officeDocument/2006/relationships/hyperlink" Target="https://podminky.urs.cz/item/CS_URS_2023_01/070001000" TargetMode="External"/><Relationship Id="rId4" Type="http://schemas.openxmlformats.org/officeDocument/2006/relationships/hyperlink" Target="https://podminky.urs.cz/item/CS_URS_2023_01/121151124" TargetMode="External"/><Relationship Id="rId9" Type="http://schemas.openxmlformats.org/officeDocument/2006/relationships/hyperlink" Target="https://podminky.urs.cz/item/CS_URS_2023_01/162351104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opLeftCell="A5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1"/>
      <c r="AQ5" s="21"/>
      <c r="AR5" s="19"/>
      <c r="BE5" s="33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1"/>
      <c r="AQ6" s="21"/>
      <c r="AR6" s="19"/>
      <c r="BE6" s="33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31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3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31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3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3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31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29</v>
      </c>
      <c r="AO13" s="21"/>
      <c r="AP13" s="21"/>
      <c r="AQ13" s="21"/>
      <c r="AR13" s="19"/>
      <c r="BE13" s="331"/>
      <c r="BS13" s="16" t="s">
        <v>6</v>
      </c>
    </row>
    <row r="14" spans="1:74" ht="12.75">
      <c r="B14" s="20"/>
      <c r="C14" s="21"/>
      <c r="D14" s="21"/>
      <c r="E14" s="336" t="s">
        <v>29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33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31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3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31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31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3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31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31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31"/>
    </row>
    <row r="23" spans="1:71" s="1" customFormat="1" ht="47.25" customHeight="1">
      <c r="B23" s="20"/>
      <c r="C23" s="21"/>
      <c r="D23" s="21"/>
      <c r="E23" s="338" t="s">
        <v>34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1"/>
      <c r="AP23" s="21"/>
      <c r="AQ23" s="21"/>
      <c r="AR23" s="19"/>
      <c r="BE23" s="33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3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31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9" t="e">
        <f>ROUND(AG54,2)</f>
        <v>#REF!</v>
      </c>
      <c r="AL26" s="340"/>
      <c r="AM26" s="340"/>
      <c r="AN26" s="340"/>
      <c r="AO26" s="340"/>
      <c r="AP26" s="35"/>
      <c r="AQ26" s="35"/>
      <c r="AR26" s="38"/>
      <c r="BE26" s="33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41" t="s">
        <v>36</v>
      </c>
      <c r="M28" s="341"/>
      <c r="N28" s="341"/>
      <c r="O28" s="341"/>
      <c r="P28" s="341"/>
      <c r="Q28" s="35"/>
      <c r="R28" s="35"/>
      <c r="S28" s="35"/>
      <c r="T28" s="35"/>
      <c r="U28" s="35"/>
      <c r="V28" s="35"/>
      <c r="W28" s="341" t="s">
        <v>37</v>
      </c>
      <c r="X28" s="341"/>
      <c r="Y28" s="341"/>
      <c r="Z28" s="341"/>
      <c r="AA28" s="341"/>
      <c r="AB28" s="341"/>
      <c r="AC28" s="341"/>
      <c r="AD28" s="341"/>
      <c r="AE28" s="341"/>
      <c r="AF28" s="35"/>
      <c r="AG28" s="35"/>
      <c r="AH28" s="35"/>
      <c r="AI28" s="35"/>
      <c r="AJ28" s="35"/>
      <c r="AK28" s="341" t="s">
        <v>38</v>
      </c>
      <c r="AL28" s="341"/>
      <c r="AM28" s="341"/>
      <c r="AN28" s="341"/>
      <c r="AO28" s="341"/>
      <c r="AP28" s="35"/>
      <c r="AQ28" s="35"/>
      <c r="AR28" s="38"/>
      <c r="BE28" s="331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344">
        <v>0.21</v>
      </c>
      <c r="M29" s="343"/>
      <c r="N29" s="343"/>
      <c r="O29" s="343"/>
      <c r="P29" s="343"/>
      <c r="Q29" s="40"/>
      <c r="R29" s="40"/>
      <c r="S29" s="40"/>
      <c r="T29" s="40"/>
      <c r="U29" s="40"/>
      <c r="V29" s="40"/>
      <c r="W29" s="342" t="e">
        <f>ROUND(AZ54, 2)</f>
        <v>#REF!</v>
      </c>
      <c r="X29" s="343"/>
      <c r="Y29" s="343"/>
      <c r="Z29" s="343"/>
      <c r="AA29" s="343"/>
      <c r="AB29" s="343"/>
      <c r="AC29" s="343"/>
      <c r="AD29" s="343"/>
      <c r="AE29" s="343"/>
      <c r="AF29" s="40"/>
      <c r="AG29" s="40"/>
      <c r="AH29" s="40"/>
      <c r="AI29" s="40"/>
      <c r="AJ29" s="40"/>
      <c r="AK29" s="342" t="e">
        <f>ROUND(AV54, 2)</f>
        <v>#REF!</v>
      </c>
      <c r="AL29" s="343"/>
      <c r="AM29" s="343"/>
      <c r="AN29" s="343"/>
      <c r="AO29" s="343"/>
      <c r="AP29" s="40"/>
      <c r="AQ29" s="40"/>
      <c r="AR29" s="41"/>
      <c r="BE29" s="332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344">
        <v>0.15</v>
      </c>
      <c r="M30" s="343"/>
      <c r="N30" s="343"/>
      <c r="O30" s="343"/>
      <c r="P30" s="343"/>
      <c r="Q30" s="40"/>
      <c r="R30" s="40"/>
      <c r="S30" s="40"/>
      <c r="T30" s="40"/>
      <c r="U30" s="40"/>
      <c r="V30" s="40"/>
      <c r="W30" s="342" t="e">
        <f>ROUND(BA54, 2)</f>
        <v>#REF!</v>
      </c>
      <c r="X30" s="343"/>
      <c r="Y30" s="343"/>
      <c r="Z30" s="343"/>
      <c r="AA30" s="343"/>
      <c r="AB30" s="343"/>
      <c r="AC30" s="343"/>
      <c r="AD30" s="343"/>
      <c r="AE30" s="343"/>
      <c r="AF30" s="40"/>
      <c r="AG30" s="40"/>
      <c r="AH30" s="40"/>
      <c r="AI30" s="40"/>
      <c r="AJ30" s="40"/>
      <c r="AK30" s="342" t="e">
        <f>ROUND(AW54, 2)</f>
        <v>#REF!</v>
      </c>
      <c r="AL30" s="343"/>
      <c r="AM30" s="343"/>
      <c r="AN30" s="343"/>
      <c r="AO30" s="343"/>
      <c r="AP30" s="40"/>
      <c r="AQ30" s="40"/>
      <c r="AR30" s="41"/>
      <c r="BE30" s="332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344">
        <v>0.21</v>
      </c>
      <c r="M31" s="343"/>
      <c r="N31" s="343"/>
      <c r="O31" s="343"/>
      <c r="P31" s="343"/>
      <c r="Q31" s="40"/>
      <c r="R31" s="40"/>
      <c r="S31" s="40"/>
      <c r="T31" s="40"/>
      <c r="U31" s="40"/>
      <c r="V31" s="40"/>
      <c r="W31" s="342" t="e">
        <f>ROUND(BB54, 2)</f>
        <v>#REF!</v>
      </c>
      <c r="X31" s="343"/>
      <c r="Y31" s="343"/>
      <c r="Z31" s="343"/>
      <c r="AA31" s="343"/>
      <c r="AB31" s="343"/>
      <c r="AC31" s="343"/>
      <c r="AD31" s="343"/>
      <c r="AE31" s="343"/>
      <c r="AF31" s="40"/>
      <c r="AG31" s="40"/>
      <c r="AH31" s="40"/>
      <c r="AI31" s="40"/>
      <c r="AJ31" s="40"/>
      <c r="AK31" s="342">
        <v>0</v>
      </c>
      <c r="AL31" s="343"/>
      <c r="AM31" s="343"/>
      <c r="AN31" s="343"/>
      <c r="AO31" s="343"/>
      <c r="AP31" s="40"/>
      <c r="AQ31" s="40"/>
      <c r="AR31" s="41"/>
      <c r="BE31" s="332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344">
        <v>0.15</v>
      </c>
      <c r="M32" s="343"/>
      <c r="N32" s="343"/>
      <c r="O32" s="343"/>
      <c r="P32" s="343"/>
      <c r="Q32" s="40"/>
      <c r="R32" s="40"/>
      <c r="S32" s="40"/>
      <c r="T32" s="40"/>
      <c r="U32" s="40"/>
      <c r="V32" s="40"/>
      <c r="W32" s="342" t="e">
        <f>ROUND(BC54, 2)</f>
        <v>#REF!</v>
      </c>
      <c r="X32" s="343"/>
      <c r="Y32" s="343"/>
      <c r="Z32" s="343"/>
      <c r="AA32" s="343"/>
      <c r="AB32" s="343"/>
      <c r="AC32" s="343"/>
      <c r="AD32" s="343"/>
      <c r="AE32" s="343"/>
      <c r="AF32" s="40"/>
      <c r="AG32" s="40"/>
      <c r="AH32" s="40"/>
      <c r="AI32" s="40"/>
      <c r="AJ32" s="40"/>
      <c r="AK32" s="342">
        <v>0</v>
      </c>
      <c r="AL32" s="343"/>
      <c r="AM32" s="343"/>
      <c r="AN32" s="343"/>
      <c r="AO32" s="343"/>
      <c r="AP32" s="40"/>
      <c r="AQ32" s="40"/>
      <c r="AR32" s="41"/>
      <c r="BE32" s="332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344">
        <v>0</v>
      </c>
      <c r="M33" s="343"/>
      <c r="N33" s="343"/>
      <c r="O33" s="343"/>
      <c r="P33" s="343"/>
      <c r="Q33" s="40"/>
      <c r="R33" s="40"/>
      <c r="S33" s="40"/>
      <c r="T33" s="40"/>
      <c r="U33" s="40"/>
      <c r="V33" s="40"/>
      <c r="W33" s="342" t="e">
        <f>ROUND(BD54, 2)</f>
        <v>#REF!</v>
      </c>
      <c r="X33" s="343"/>
      <c r="Y33" s="343"/>
      <c r="Z33" s="343"/>
      <c r="AA33" s="343"/>
      <c r="AB33" s="343"/>
      <c r="AC33" s="343"/>
      <c r="AD33" s="343"/>
      <c r="AE33" s="343"/>
      <c r="AF33" s="40"/>
      <c r="AG33" s="40"/>
      <c r="AH33" s="40"/>
      <c r="AI33" s="40"/>
      <c r="AJ33" s="40"/>
      <c r="AK33" s="342">
        <v>0</v>
      </c>
      <c r="AL33" s="343"/>
      <c r="AM33" s="343"/>
      <c r="AN33" s="343"/>
      <c r="AO33" s="343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348" t="s">
        <v>47</v>
      </c>
      <c r="Y35" s="346"/>
      <c r="Z35" s="346"/>
      <c r="AA35" s="346"/>
      <c r="AB35" s="346"/>
      <c r="AC35" s="44"/>
      <c r="AD35" s="44"/>
      <c r="AE35" s="44"/>
      <c r="AF35" s="44"/>
      <c r="AG35" s="44"/>
      <c r="AH35" s="44"/>
      <c r="AI35" s="44"/>
      <c r="AJ35" s="44"/>
      <c r="AK35" s="345" t="e">
        <f>SUM(AK26:AK33)</f>
        <v>#REF!</v>
      </c>
      <c r="AL35" s="346"/>
      <c r="AM35" s="346"/>
      <c r="AN35" s="346"/>
      <c r="AO35" s="34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48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20221204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6" t="str">
        <f>K6</f>
        <v>Polní cesty VPC 3N a 4R Andělská Hora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8" t="str">
        <f>IF(AN8= "","",AN8)</f>
        <v>14. 12. 2022</v>
      </c>
      <c r="AN47" s="308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315" t="str">
        <f>IF(E17="","",E17)</f>
        <v xml:space="preserve"> </v>
      </c>
      <c r="AN49" s="316"/>
      <c r="AO49" s="316"/>
      <c r="AP49" s="316"/>
      <c r="AQ49" s="35"/>
      <c r="AR49" s="38"/>
      <c r="AS49" s="309" t="s">
        <v>49</v>
      </c>
      <c r="AT49" s="31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32</v>
      </c>
      <c r="AJ50" s="35"/>
      <c r="AK50" s="35"/>
      <c r="AL50" s="35"/>
      <c r="AM50" s="315" t="str">
        <f>IF(E20="","",E20)</f>
        <v xml:space="preserve"> </v>
      </c>
      <c r="AN50" s="316"/>
      <c r="AO50" s="316"/>
      <c r="AP50" s="316"/>
      <c r="AQ50" s="35"/>
      <c r="AR50" s="38"/>
      <c r="AS50" s="311"/>
      <c r="AT50" s="31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3"/>
      <c r="AT51" s="31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7" t="s">
        <v>50</v>
      </c>
      <c r="D52" s="318"/>
      <c r="E52" s="318"/>
      <c r="F52" s="318"/>
      <c r="G52" s="318"/>
      <c r="H52" s="65"/>
      <c r="I52" s="320" t="s">
        <v>51</v>
      </c>
      <c r="J52" s="318"/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19" t="s">
        <v>52</v>
      </c>
      <c r="AH52" s="318"/>
      <c r="AI52" s="318"/>
      <c r="AJ52" s="318"/>
      <c r="AK52" s="318"/>
      <c r="AL52" s="318"/>
      <c r="AM52" s="318"/>
      <c r="AN52" s="320" t="s">
        <v>53</v>
      </c>
      <c r="AO52" s="318"/>
      <c r="AP52" s="318"/>
      <c r="AQ52" s="66" t="s">
        <v>54</v>
      </c>
      <c r="AR52" s="38"/>
      <c r="AS52" s="67" t="s">
        <v>55</v>
      </c>
      <c r="AT52" s="68" t="s">
        <v>56</v>
      </c>
      <c r="AU52" s="68" t="s">
        <v>57</v>
      </c>
      <c r="AV52" s="68" t="s">
        <v>58</v>
      </c>
      <c r="AW52" s="68" t="s">
        <v>59</v>
      </c>
      <c r="AX52" s="68" t="s">
        <v>60</v>
      </c>
      <c r="AY52" s="68" t="s">
        <v>61</v>
      </c>
      <c r="AZ52" s="68" t="s">
        <v>62</v>
      </c>
      <c r="BA52" s="68" t="s">
        <v>63</v>
      </c>
      <c r="BB52" s="68" t="s">
        <v>64</v>
      </c>
      <c r="BC52" s="68" t="s">
        <v>65</v>
      </c>
      <c r="BD52" s="69" t="s">
        <v>66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67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8" t="e">
        <f>ROUND(AG55+AG59+AG60,2)</f>
        <v>#REF!</v>
      </c>
      <c r="AH54" s="328"/>
      <c r="AI54" s="328"/>
      <c r="AJ54" s="328"/>
      <c r="AK54" s="328"/>
      <c r="AL54" s="328"/>
      <c r="AM54" s="328"/>
      <c r="AN54" s="329" t="e">
        <f t="shared" ref="AN54:AN60" si="0">SUM(AG54,AT54)</f>
        <v>#REF!</v>
      </c>
      <c r="AO54" s="329"/>
      <c r="AP54" s="329"/>
      <c r="AQ54" s="77" t="s">
        <v>19</v>
      </c>
      <c r="AR54" s="78"/>
      <c r="AS54" s="79">
        <f>ROUND(AS55+AS59+AS60,2)</f>
        <v>0</v>
      </c>
      <c r="AT54" s="80" t="e">
        <f t="shared" ref="AT54:AT60" si="1">ROUND(SUM(AV54:AW54),2)</f>
        <v>#REF!</v>
      </c>
      <c r="AU54" s="81" t="e">
        <f>ROUND(AU55+AU59+AU60,5)</f>
        <v>#REF!</v>
      </c>
      <c r="AV54" s="80" t="e">
        <f>ROUND(AZ54*L29,2)</f>
        <v>#REF!</v>
      </c>
      <c r="AW54" s="80" t="e">
        <f>ROUND(BA54*L30,2)</f>
        <v>#REF!</v>
      </c>
      <c r="AX54" s="80" t="e">
        <f>ROUND(BB54*L29,2)</f>
        <v>#REF!</v>
      </c>
      <c r="AY54" s="80" t="e">
        <f>ROUND(BC54*L30,2)</f>
        <v>#REF!</v>
      </c>
      <c r="AZ54" s="80" t="e">
        <f>ROUND(AZ55+AZ59+AZ60,2)</f>
        <v>#REF!</v>
      </c>
      <c r="BA54" s="80" t="e">
        <f>ROUND(BA55+BA59+BA60,2)</f>
        <v>#REF!</v>
      </c>
      <c r="BB54" s="80" t="e">
        <f>ROUND(BB55+BB59+BB60,2)</f>
        <v>#REF!</v>
      </c>
      <c r="BC54" s="80" t="e">
        <f>ROUND(BC55+BC59+BC60,2)</f>
        <v>#REF!</v>
      </c>
      <c r="BD54" s="82" t="e">
        <f>ROUND(BD55+BD59+BD60,2)</f>
        <v>#REF!</v>
      </c>
      <c r="BS54" s="83" t="s">
        <v>68</v>
      </c>
      <c r="BT54" s="83" t="s">
        <v>69</v>
      </c>
      <c r="BU54" s="84" t="s">
        <v>70</v>
      </c>
      <c r="BV54" s="83" t="s">
        <v>71</v>
      </c>
      <c r="BW54" s="83" t="s">
        <v>5</v>
      </c>
      <c r="BX54" s="83" t="s">
        <v>72</v>
      </c>
      <c r="CL54" s="83" t="s">
        <v>19</v>
      </c>
    </row>
    <row r="55" spans="1:91" s="7" customFormat="1" ht="24.75" customHeight="1">
      <c r="B55" s="85"/>
      <c r="C55" s="86"/>
      <c r="D55" s="324" t="s">
        <v>73</v>
      </c>
      <c r="E55" s="324"/>
      <c r="F55" s="324"/>
      <c r="G55" s="324"/>
      <c r="H55" s="324"/>
      <c r="I55" s="87"/>
      <c r="J55" s="324" t="s">
        <v>74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21">
        <f>ROUND(SUM(AG56:AG58),2)</f>
        <v>0</v>
      </c>
      <c r="AH55" s="322"/>
      <c r="AI55" s="322"/>
      <c r="AJ55" s="322"/>
      <c r="AK55" s="322"/>
      <c r="AL55" s="322"/>
      <c r="AM55" s="322"/>
      <c r="AN55" s="323">
        <f t="shared" si="0"/>
        <v>0</v>
      </c>
      <c r="AO55" s="322"/>
      <c r="AP55" s="322"/>
      <c r="AQ55" s="88" t="s">
        <v>75</v>
      </c>
      <c r="AR55" s="89"/>
      <c r="AS55" s="90">
        <f>ROUND(SUM(AS56:AS58),2)</f>
        <v>0</v>
      </c>
      <c r="AT55" s="91">
        <f t="shared" si="1"/>
        <v>0</v>
      </c>
      <c r="AU55" s="92">
        <f>ROUND(SUM(AU56:AU58),5)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ROUND(SUM(AZ56:AZ58),2)</f>
        <v>0</v>
      </c>
      <c r="BA55" s="91">
        <f>ROUND(SUM(BA56:BA58),2)</f>
        <v>0</v>
      </c>
      <c r="BB55" s="91">
        <f>ROUND(SUM(BB56:BB58),2)</f>
        <v>0</v>
      </c>
      <c r="BC55" s="91">
        <f>ROUND(SUM(BC56:BC58),2)</f>
        <v>0</v>
      </c>
      <c r="BD55" s="93">
        <f>ROUND(SUM(BD56:BD58),2)</f>
        <v>0</v>
      </c>
      <c r="BS55" s="94" t="s">
        <v>68</v>
      </c>
      <c r="BT55" s="94" t="s">
        <v>76</v>
      </c>
      <c r="BU55" s="94" t="s">
        <v>70</v>
      </c>
      <c r="BV55" s="94" t="s">
        <v>71</v>
      </c>
      <c r="BW55" s="94" t="s">
        <v>77</v>
      </c>
      <c r="BX55" s="94" t="s">
        <v>5</v>
      </c>
      <c r="CL55" s="94" t="s">
        <v>19</v>
      </c>
      <c r="CM55" s="94" t="s">
        <v>78</v>
      </c>
    </row>
    <row r="56" spans="1:91" s="4" customFormat="1" ht="23.25" customHeight="1">
      <c r="A56" s="95" t="s">
        <v>79</v>
      </c>
      <c r="B56" s="50"/>
      <c r="C56" s="96"/>
      <c r="D56" s="96"/>
      <c r="E56" s="327" t="s">
        <v>80</v>
      </c>
      <c r="F56" s="327"/>
      <c r="G56" s="327"/>
      <c r="H56" s="327"/>
      <c r="I56" s="327"/>
      <c r="J56" s="96"/>
      <c r="K56" s="327" t="s">
        <v>81</v>
      </c>
      <c r="L56" s="327"/>
      <c r="M56" s="327"/>
      <c r="N56" s="327"/>
      <c r="O56" s="327"/>
      <c r="P56" s="327"/>
      <c r="Q56" s="327"/>
      <c r="R56" s="327"/>
      <c r="S56" s="327"/>
      <c r="T56" s="327"/>
      <c r="U56" s="327"/>
      <c r="V56" s="327"/>
      <c r="W56" s="327"/>
      <c r="X56" s="327"/>
      <c r="Y56" s="327"/>
      <c r="Z56" s="327"/>
      <c r="AA56" s="327"/>
      <c r="AB56" s="327"/>
      <c r="AC56" s="327"/>
      <c r="AD56" s="327"/>
      <c r="AE56" s="327"/>
      <c r="AF56" s="327"/>
      <c r="AG56" s="325">
        <f>'2022120411 - Polní cesta'!J32</f>
        <v>0</v>
      </c>
      <c r="AH56" s="326"/>
      <c r="AI56" s="326"/>
      <c r="AJ56" s="326"/>
      <c r="AK56" s="326"/>
      <c r="AL56" s="326"/>
      <c r="AM56" s="326"/>
      <c r="AN56" s="325">
        <f t="shared" si="0"/>
        <v>0</v>
      </c>
      <c r="AO56" s="326"/>
      <c r="AP56" s="326"/>
      <c r="AQ56" s="97" t="s">
        <v>82</v>
      </c>
      <c r="AR56" s="52"/>
      <c r="AS56" s="98">
        <v>0</v>
      </c>
      <c r="AT56" s="99">
        <f t="shared" si="1"/>
        <v>0</v>
      </c>
      <c r="AU56" s="100">
        <f>'2022120411 - Polní cesta'!P96</f>
        <v>0</v>
      </c>
      <c r="AV56" s="99">
        <f>'2022120411 - Polní cesta'!J35</f>
        <v>0</v>
      </c>
      <c r="AW56" s="99">
        <f>'2022120411 - Polní cesta'!J36</f>
        <v>0</v>
      </c>
      <c r="AX56" s="99">
        <f>'2022120411 - Polní cesta'!J37</f>
        <v>0</v>
      </c>
      <c r="AY56" s="99">
        <f>'2022120411 - Polní cesta'!J38</f>
        <v>0</v>
      </c>
      <c r="AZ56" s="99">
        <f>'2022120411 - Polní cesta'!F35</f>
        <v>0</v>
      </c>
      <c r="BA56" s="99">
        <f>'2022120411 - Polní cesta'!F36</f>
        <v>0</v>
      </c>
      <c r="BB56" s="99">
        <f>'2022120411 - Polní cesta'!F37</f>
        <v>0</v>
      </c>
      <c r="BC56" s="99">
        <f>'2022120411 - Polní cesta'!F38</f>
        <v>0</v>
      </c>
      <c r="BD56" s="101">
        <f>'2022120411 - Polní cesta'!F39</f>
        <v>0</v>
      </c>
      <c r="BT56" s="102" t="s">
        <v>78</v>
      </c>
      <c r="BV56" s="102" t="s">
        <v>71</v>
      </c>
      <c r="BW56" s="102" t="s">
        <v>83</v>
      </c>
      <c r="BX56" s="102" t="s">
        <v>77</v>
      </c>
      <c r="CL56" s="102" t="s">
        <v>19</v>
      </c>
    </row>
    <row r="57" spans="1:91" s="4" customFormat="1" ht="23.25" customHeight="1">
      <c r="A57" s="95" t="s">
        <v>79</v>
      </c>
      <c r="B57" s="50"/>
      <c r="C57" s="96"/>
      <c r="D57" s="96"/>
      <c r="E57" s="327" t="s">
        <v>84</v>
      </c>
      <c r="F57" s="327"/>
      <c r="G57" s="327"/>
      <c r="H57" s="327"/>
      <c r="I57" s="327"/>
      <c r="J57" s="96"/>
      <c r="K57" s="327" t="s">
        <v>85</v>
      </c>
      <c r="L57" s="327"/>
      <c r="M57" s="327"/>
      <c r="N57" s="327"/>
      <c r="O57" s="327"/>
      <c r="P57" s="327"/>
      <c r="Q57" s="327"/>
      <c r="R57" s="327"/>
      <c r="S57" s="327"/>
      <c r="T57" s="327"/>
      <c r="U57" s="327"/>
      <c r="V57" s="327"/>
      <c r="W57" s="327"/>
      <c r="X57" s="327"/>
      <c r="Y57" s="327"/>
      <c r="Z57" s="327"/>
      <c r="AA57" s="327"/>
      <c r="AB57" s="327"/>
      <c r="AC57" s="327"/>
      <c r="AD57" s="327"/>
      <c r="AE57" s="327"/>
      <c r="AF57" s="327"/>
      <c r="AG57" s="325">
        <f>'2022120412 - Výsadba'!J32</f>
        <v>0</v>
      </c>
      <c r="AH57" s="326"/>
      <c r="AI57" s="326"/>
      <c r="AJ57" s="326"/>
      <c r="AK57" s="326"/>
      <c r="AL57" s="326"/>
      <c r="AM57" s="326"/>
      <c r="AN57" s="325">
        <f t="shared" si="0"/>
        <v>0</v>
      </c>
      <c r="AO57" s="326"/>
      <c r="AP57" s="326"/>
      <c r="AQ57" s="97" t="s">
        <v>82</v>
      </c>
      <c r="AR57" s="52"/>
      <c r="AS57" s="98">
        <v>0</v>
      </c>
      <c r="AT57" s="99">
        <f t="shared" si="1"/>
        <v>0</v>
      </c>
      <c r="AU57" s="100">
        <f>'2022120412 - Výsadba'!P89</f>
        <v>0</v>
      </c>
      <c r="AV57" s="99">
        <f>'2022120412 - Výsadba'!J35</f>
        <v>0</v>
      </c>
      <c r="AW57" s="99">
        <f>'2022120412 - Výsadba'!J36</f>
        <v>0</v>
      </c>
      <c r="AX57" s="99">
        <f>'2022120412 - Výsadba'!J37</f>
        <v>0</v>
      </c>
      <c r="AY57" s="99">
        <f>'2022120412 - Výsadba'!J38</f>
        <v>0</v>
      </c>
      <c r="AZ57" s="99">
        <f>'2022120412 - Výsadba'!F35</f>
        <v>0</v>
      </c>
      <c r="BA57" s="99">
        <f>'2022120412 - Výsadba'!F36</f>
        <v>0</v>
      </c>
      <c r="BB57" s="99">
        <f>'2022120412 - Výsadba'!F37</f>
        <v>0</v>
      </c>
      <c r="BC57" s="99">
        <f>'2022120412 - Výsadba'!F38</f>
        <v>0</v>
      </c>
      <c r="BD57" s="101">
        <f>'2022120412 - Výsadba'!F39</f>
        <v>0</v>
      </c>
      <c r="BT57" s="102" t="s">
        <v>78</v>
      </c>
      <c r="BV57" s="102" t="s">
        <v>71</v>
      </c>
      <c r="BW57" s="102" t="s">
        <v>86</v>
      </c>
      <c r="BX57" s="102" t="s">
        <v>77</v>
      </c>
      <c r="CL57" s="102" t="s">
        <v>19</v>
      </c>
    </row>
    <row r="58" spans="1:91" s="4" customFormat="1" ht="23.25" customHeight="1">
      <c r="A58" s="95" t="s">
        <v>79</v>
      </c>
      <c r="B58" s="50"/>
      <c r="C58" s="96"/>
      <c r="D58" s="96"/>
      <c r="E58" s="327" t="s">
        <v>87</v>
      </c>
      <c r="F58" s="327"/>
      <c r="G58" s="327"/>
      <c r="H58" s="327"/>
      <c r="I58" s="327"/>
      <c r="J58" s="96"/>
      <c r="K58" s="327" t="s">
        <v>88</v>
      </c>
      <c r="L58" s="327"/>
      <c r="M58" s="327"/>
      <c r="N58" s="327"/>
      <c r="O58" s="327"/>
      <c r="P58" s="327"/>
      <c r="Q58" s="327"/>
      <c r="R58" s="327"/>
      <c r="S58" s="327"/>
      <c r="T58" s="327"/>
      <c r="U58" s="327"/>
      <c r="V58" s="327"/>
      <c r="W58" s="327"/>
      <c r="X58" s="327"/>
      <c r="Y58" s="327"/>
      <c r="Z58" s="327"/>
      <c r="AA58" s="327"/>
      <c r="AB58" s="327"/>
      <c r="AC58" s="327"/>
      <c r="AD58" s="327"/>
      <c r="AE58" s="327"/>
      <c r="AF58" s="327"/>
      <c r="AG58" s="325">
        <f>'2022120413 - Tříletá násl...'!J32</f>
        <v>0</v>
      </c>
      <c r="AH58" s="326"/>
      <c r="AI58" s="326"/>
      <c r="AJ58" s="326"/>
      <c r="AK58" s="326"/>
      <c r="AL58" s="326"/>
      <c r="AM58" s="326"/>
      <c r="AN58" s="325">
        <f t="shared" si="0"/>
        <v>0</v>
      </c>
      <c r="AO58" s="326"/>
      <c r="AP58" s="326"/>
      <c r="AQ58" s="97" t="s">
        <v>82</v>
      </c>
      <c r="AR58" s="52"/>
      <c r="AS58" s="98">
        <v>0</v>
      </c>
      <c r="AT58" s="99">
        <f t="shared" si="1"/>
        <v>0</v>
      </c>
      <c r="AU58" s="100">
        <f>'2022120413 - Tříletá násl...'!P87</f>
        <v>0</v>
      </c>
      <c r="AV58" s="99">
        <f>'2022120413 - Tříletá násl...'!J35</f>
        <v>0</v>
      </c>
      <c r="AW58" s="99">
        <f>'2022120413 - Tříletá násl...'!J36</f>
        <v>0</v>
      </c>
      <c r="AX58" s="99">
        <f>'2022120413 - Tříletá násl...'!J37</f>
        <v>0</v>
      </c>
      <c r="AY58" s="99">
        <f>'2022120413 - Tříletá násl...'!J38</f>
        <v>0</v>
      </c>
      <c r="AZ58" s="99">
        <f>'2022120413 - Tříletá násl...'!F35</f>
        <v>0</v>
      </c>
      <c r="BA58" s="99">
        <f>'2022120413 - Tříletá násl...'!F36</f>
        <v>0</v>
      </c>
      <c r="BB58" s="99">
        <f>'2022120413 - Tříletá násl...'!F37</f>
        <v>0</v>
      </c>
      <c r="BC58" s="99">
        <f>'2022120413 - Tříletá násl...'!F38</f>
        <v>0</v>
      </c>
      <c r="BD58" s="101">
        <f>'2022120413 - Tříletá násl...'!F39</f>
        <v>0</v>
      </c>
      <c r="BT58" s="102" t="s">
        <v>78</v>
      </c>
      <c r="BV58" s="102" t="s">
        <v>71</v>
      </c>
      <c r="BW58" s="102" t="s">
        <v>89</v>
      </c>
      <c r="BX58" s="102" t="s">
        <v>77</v>
      </c>
      <c r="CL58" s="102" t="s">
        <v>19</v>
      </c>
    </row>
    <row r="59" spans="1:91" s="7" customFormat="1" ht="24.75" customHeight="1">
      <c r="A59" s="95" t="s">
        <v>79</v>
      </c>
      <c r="B59" s="85"/>
      <c r="C59" s="86"/>
      <c r="D59" s="324" t="s">
        <v>90</v>
      </c>
      <c r="E59" s="324"/>
      <c r="F59" s="324"/>
      <c r="G59" s="324"/>
      <c r="H59" s="324"/>
      <c r="I59" s="87"/>
      <c r="J59" s="324" t="s">
        <v>91</v>
      </c>
      <c r="K59" s="324"/>
      <c r="L59" s="324"/>
      <c r="M59" s="324"/>
      <c r="N59" s="324"/>
      <c r="O59" s="324"/>
      <c r="P59" s="324"/>
      <c r="Q59" s="324"/>
      <c r="R59" s="324"/>
      <c r="S59" s="324"/>
      <c r="T59" s="324"/>
      <c r="U59" s="324"/>
      <c r="V59" s="324"/>
      <c r="W59" s="324"/>
      <c r="X59" s="324"/>
      <c r="Y59" s="324"/>
      <c r="Z59" s="324"/>
      <c r="AA59" s="324"/>
      <c r="AB59" s="324"/>
      <c r="AC59" s="324"/>
      <c r="AD59" s="324"/>
      <c r="AE59" s="324"/>
      <c r="AF59" s="324"/>
      <c r="AG59" s="323">
        <f>'202212043 - VPC 4R'!J30</f>
        <v>0</v>
      </c>
      <c r="AH59" s="322"/>
      <c r="AI59" s="322"/>
      <c r="AJ59" s="322"/>
      <c r="AK59" s="322"/>
      <c r="AL59" s="322"/>
      <c r="AM59" s="322"/>
      <c r="AN59" s="323">
        <f t="shared" si="0"/>
        <v>0</v>
      </c>
      <c r="AO59" s="322"/>
      <c r="AP59" s="322"/>
      <c r="AQ59" s="88" t="s">
        <v>75</v>
      </c>
      <c r="AR59" s="89"/>
      <c r="AS59" s="90">
        <v>0</v>
      </c>
      <c r="AT59" s="91">
        <f t="shared" si="1"/>
        <v>0</v>
      </c>
      <c r="AU59" s="92">
        <f>'202212043 - VPC 4R'!P94</f>
        <v>0</v>
      </c>
      <c r="AV59" s="91">
        <f>'202212043 - VPC 4R'!J33</f>
        <v>0</v>
      </c>
      <c r="AW59" s="91">
        <f>'202212043 - VPC 4R'!J34</f>
        <v>0</v>
      </c>
      <c r="AX59" s="91">
        <f>'202212043 - VPC 4R'!J35</f>
        <v>0</v>
      </c>
      <c r="AY59" s="91">
        <f>'202212043 - VPC 4R'!J36</f>
        <v>0</v>
      </c>
      <c r="AZ59" s="91">
        <f>'202212043 - VPC 4R'!F33</f>
        <v>0</v>
      </c>
      <c r="BA59" s="91">
        <f>'202212043 - VPC 4R'!F34</f>
        <v>0</v>
      </c>
      <c r="BB59" s="91">
        <f>'202212043 - VPC 4R'!F35</f>
        <v>0</v>
      </c>
      <c r="BC59" s="91">
        <f>'202212043 - VPC 4R'!F36</f>
        <v>0</v>
      </c>
      <c r="BD59" s="93">
        <f>'202212043 - VPC 4R'!F37</f>
        <v>0</v>
      </c>
      <c r="BT59" s="94" t="s">
        <v>76</v>
      </c>
      <c r="BV59" s="94" t="s">
        <v>71</v>
      </c>
      <c r="BW59" s="94" t="s">
        <v>92</v>
      </c>
      <c r="BX59" s="94" t="s">
        <v>5</v>
      </c>
      <c r="CL59" s="94" t="s">
        <v>19</v>
      </c>
      <c r="CM59" s="94" t="s">
        <v>78</v>
      </c>
    </row>
    <row r="60" spans="1:91" s="7" customFormat="1" ht="24.75" customHeight="1">
      <c r="A60" s="95" t="s">
        <v>79</v>
      </c>
      <c r="B60" s="85"/>
      <c r="C60" s="86"/>
      <c r="D60" s="324" t="s">
        <v>93</v>
      </c>
      <c r="E60" s="324"/>
      <c r="F60" s="324"/>
      <c r="G60" s="324"/>
      <c r="H60" s="324"/>
      <c r="I60" s="87"/>
      <c r="J60" s="324" t="s">
        <v>94</v>
      </c>
      <c r="K60" s="324"/>
      <c r="L60" s="324"/>
      <c r="M60" s="324"/>
      <c r="N60" s="324"/>
      <c r="O60" s="324"/>
      <c r="P60" s="324"/>
      <c r="Q60" s="324"/>
      <c r="R60" s="324"/>
      <c r="S60" s="324"/>
      <c r="T60" s="324"/>
      <c r="U60" s="324"/>
      <c r="V60" s="324"/>
      <c r="W60" s="324"/>
      <c r="X60" s="324"/>
      <c r="Y60" s="324"/>
      <c r="Z60" s="324"/>
      <c r="AA60" s="324"/>
      <c r="AB60" s="324"/>
      <c r="AC60" s="324"/>
      <c r="AD60" s="324"/>
      <c r="AE60" s="324"/>
      <c r="AF60" s="324"/>
      <c r="AG60" s="323" t="e">
        <f>#REF!</f>
        <v>#REF!</v>
      </c>
      <c r="AH60" s="322"/>
      <c r="AI60" s="322"/>
      <c r="AJ60" s="322"/>
      <c r="AK60" s="322"/>
      <c r="AL60" s="322"/>
      <c r="AM60" s="322"/>
      <c r="AN60" s="323" t="e">
        <f t="shared" si="0"/>
        <v>#REF!</v>
      </c>
      <c r="AO60" s="322"/>
      <c r="AP60" s="322"/>
      <c r="AQ60" s="88" t="s">
        <v>75</v>
      </c>
      <c r="AR60" s="89"/>
      <c r="AS60" s="103">
        <v>0</v>
      </c>
      <c r="AT60" s="104" t="e">
        <f t="shared" si="1"/>
        <v>#REF!</v>
      </c>
      <c r="AU60" s="105" t="e">
        <f>#REF!</f>
        <v>#REF!</v>
      </c>
      <c r="AV60" s="104" t="e">
        <f>#REF!</f>
        <v>#REF!</v>
      </c>
      <c r="AW60" s="104" t="e">
        <f>#REF!</f>
        <v>#REF!</v>
      </c>
      <c r="AX60" s="104" t="e">
        <f>#REF!</f>
        <v>#REF!</v>
      </c>
      <c r="AY60" s="104" t="e">
        <f>#REF!</f>
        <v>#REF!</v>
      </c>
      <c r="AZ60" s="104" t="e">
        <f>#REF!</f>
        <v>#REF!</v>
      </c>
      <c r="BA60" s="104" t="e">
        <f>#REF!</f>
        <v>#REF!</v>
      </c>
      <c r="BB60" s="104" t="e">
        <f>#REF!</f>
        <v>#REF!</v>
      </c>
      <c r="BC60" s="104" t="e">
        <f>#REF!</f>
        <v>#REF!</v>
      </c>
      <c r="BD60" s="106" t="e">
        <f>#REF!</f>
        <v>#REF!</v>
      </c>
      <c r="BT60" s="94" t="s">
        <v>76</v>
      </c>
      <c r="BV60" s="94" t="s">
        <v>71</v>
      </c>
      <c r="BW60" s="94" t="s">
        <v>95</v>
      </c>
      <c r="BX60" s="94" t="s">
        <v>5</v>
      </c>
      <c r="CL60" s="94" t="s">
        <v>19</v>
      </c>
      <c r="CM60" s="94" t="s">
        <v>78</v>
      </c>
    </row>
    <row r="61" spans="1:91" s="2" customFormat="1" ht="30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pans="1:91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38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sheetProtection algorithmName="SHA-512" hashValue="wtke46jWYPB7Gm5ns34d5+I+iJUAHvcARfxK/IDVRLNJPdmICo+rFFV+fiw1/IsWfezDWyigpgIxWXXdu09+yg==" saltValue="Qanx3k2+L+1BmhiYcB0QisK4hpoIROOcHUaRJsYZRqVw0b3AdY6kpOMI+TD3RjPIWnSHNMxYRcwQUFWOdXdsjg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D60:H60"/>
    <mergeCell ref="J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2022120411 - Polní cesta'!C2" display="/" xr:uid="{00000000-0004-0000-0000-000000000000}"/>
    <hyperlink ref="A57" location="'2022120412 - Výsadba'!C2" display="/" xr:uid="{00000000-0004-0000-0000-000001000000}"/>
    <hyperlink ref="A58" location="'2022120413 - Tříletá násl...'!C2" display="/" xr:uid="{00000000-0004-0000-0000-000002000000}"/>
    <hyperlink ref="A59" location="'202212043 - VPC 4R'!C2" display="/" xr:uid="{00000000-0004-0000-0000-000003000000}"/>
    <hyperlink ref="A60" location="'202212042 - VPC 3N Obec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6" t="s">
        <v>83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78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50" t="str">
        <f>'Rekapitulace stavby'!K6</f>
        <v>Polní cesty VPC 3N a 4R Andělská Hora</v>
      </c>
      <c r="F7" s="351"/>
      <c r="G7" s="351"/>
      <c r="H7" s="351"/>
      <c r="L7" s="19"/>
    </row>
    <row r="8" spans="1:46" s="1" customFormat="1" ht="12" customHeight="1">
      <c r="B8" s="19"/>
      <c r="D8" s="111" t="s">
        <v>97</v>
      </c>
      <c r="L8" s="19"/>
    </row>
    <row r="9" spans="1:46" s="2" customFormat="1" ht="16.5" customHeight="1">
      <c r="A9" s="33"/>
      <c r="B9" s="38"/>
      <c r="C9" s="33"/>
      <c r="D9" s="33"/>
      <c r="E9" s="350" t="s">
        <v>98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99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3" t="s">
        <v>100</v>
      </c>
      <c r="F11" s="352"/>
      <c r="G11" s="352"/>
      <c r="H11" s="35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14. 12. 2022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tr">
        <f>IF('Rekapitulace stavby'!AN10="","",'Rekapitulace stavby'!AN10)</f>
        <v/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tr">
        <f>IF('Rekapitulace stavby'!E11="","",'Rekapitulace stavby'!E11)</f>
        <v xml:space="preserve"> </v>
      </c>
      <c r="F17" s="33"/>
      <c r="G17" s="33"/>
      <c r="H17" s="33"/>
      <c r="I17" s="111" t="s">
        <v>27</v>
      </c>
      <c r="J17" s="102" t="str">
        <f>IF('Rekapitulace stavby'!AN11="","",'Rekapitulace stavby'!AN11)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28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4" t="str">
        <f>'Rekapitulace stavby'!E14</f>
        <v>Vyplň údaj</v>
      </c>
      <c r="F20" s="355"/>
      <c r="G20" s="355"/>
      <c r="H20" s="355"/>
      <c r="I20" s="111" t="s">
        <v>27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30</v>
      </c>
      <c r="E22" s="33"/>
      <c r="F22" s="33"/>
      <c r="G22" s="33"/>
      <c r="H22" s="33"/>
      <c r="I22" s="111" t="s">
        <v>26</v>
      </c>
      <c r="J22" s="102" t="str">
        <f>IF('Rekapitulace stavby'!AN16="","",'Rekapitulace stavby'!AN16)</f>
        <v/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1" t="s">
        <v>27</v>
      </c>
      <c r="J23" s="102" t="str">
        <f>IF('Rekapitulace stavby'!AN17="","",'Rekapitulace stavby'!AN17)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32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27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33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6" t="s">
        <v>19</v>
      </c>
      <c r="F29" s="356"/>
      <c r="G29" s="356"/>
      <c r="H29" s="356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35</v>
      </c>
      <c r="E32" s="33"/>
      <c r="F32" s="33"/>
      <c r="G32" s="33"/>
      <c r="H32" s="33"/>
      <c r="I32" s="33"/>
      <c r="J32" s="119">
        <f>ROUND(J96,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37</v>
      </c>
      <c r="G34" s="33"/>
      <c r="H34" s="33"/>
      <c r="I34" s="120" t="s">
        <v>36</v>
      </c>
      <c r="J34" s="120" t="s">
        <v>38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39</v>
      </c>
      <c r="E35" s="111" t="s">
        <v>40</v>
      </c>
      <c r="F35" s="122">
        <f>ROUND((SUM(BE96:BE204)),  2)</f>
        <v>0</v>
      </c>
      <c r="G35" s="33"/>
      <c r="H35" s="33"/>
      <c r="I35" s="123">
        <v>0.21</v>
      </c>
      <c r="J35" s="122">
        <f>ROUND(((SUM(BE96:BE204))*I35),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41</v>
      </c>
      <c r="F36" s="122">
        <f>ROUND((SUM(BF96:BF204)),  2)</f>
        <v>0</v>
      </c>
      <c r="G36" s="33"/>
      <c r="H36" s="33"/>
      <c r="I36" s="123">
        <v>0.15</v>
      </c>
      <c r="J36" s="122">
        <f>ROUND(((SUM(BF96:BF204))*I36),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ROUND((SUM(BG96:BG204)),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43</v>
      </c>
      <c r="F38" s="122">
        <f>ROUND((SUM(BH96:BH204)),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44</v>
      </c>
      <c r="F39" s="122">
        <f>ROUND((SUM(BI96:BI204)),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45</v>
      </c>
      <c r="E41" s="126"/>
      <c r="F41" s="126"/>
      <c r="G41" s="127" t="s">
        <v>46</v>
      </c>
      <c r="H41" s="128" t="s">
        <v>47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101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7" t="str">
        <f>E7</f>
        <v>Polní cesty VPC 3N a 4R Andělská Hora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97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7" t="s">
        <v>98</v>
      </c>
      <c r="F52" s="359"/>
      <c r="G52" s="359"/>
      <c r="H52" s="359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99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6" t="str">
        <f>E11</f>
        <v>2022120411 - Polní cesta</v>
      </c>
      <c r="F54" s="359"/>
      <c r="G54" s="359"/>
      <c r="H54" s="359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14. 12. 2022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 </v>
      </c>
      <c r="G58" s="35"/>
      <c r="H58" s="35"/>
      <c r="I58" s="28" t="s">
        <v>30</v>
      </c>
      <c r="J58" s="31" t="str">
        <f>E23</f>
        <v xml:space="preserve"> 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28</v>
      </c>
      <c r="D59" s="35"/>
      <c r="E59" s="35"/>
      <c r="F59" s="26" t="str">
        <f>IF(E20="","",E20)</f>
        <v>Vyplň údaj</v>
      </c>
      <c r="G59" s="35"/>
      <c r="H59" s="35"/>
      <c r="I59" s="28" t="s">
        <v>32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102</v>
      </c>
      <c r="D61" s="136"/>
      <c r="E61" s="136"/>
      <c r="F61" s="136"/>
      <c r="G61" s="136"/>
      <c r="H61" s="136"/>
      <c r="I61" s="136"/>
      <c r="J61" s="137" t="s">
        <v>103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67</v>
      </c>
      <c r="D63" s="35"/>
      <c r="E63" s="35"/>
      <c r="F63" s="35"/>
      <c r="G63" s="35"/>
      <c r="H63" s="35"/>
      <c r="I63" s="35"/>
      <c r="J63" s="76">
        <f>J96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104</v>
      </c>
    </row>
    <row r="64" spans="1:47" s="9" customFormat="1" ht="24.95" customHeight="1">
      <c r="B64" s="139"/>
      <c r="C64" s="140"/>
      <c r="D64" s="141" t="s">
        <v>105</v>
      </c>
      <c r="E64" s="142"/>
      <c r="F64" s="142"/>
      <c r="G64" s="142"/>
      <c r="H64" s="142"/>
      <c r="I64" s="142"/>
      <c r="J64" s="143">
        <f>J97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106</v>
      </c>
      <c r="E65" s="147"/>
      <c r="F65" s="147"/>
      <c r="G65" s="147"/>
      <c r="H65" s="147"/>
      <c r="I65" s="147"/>
      <c r="J65" s="148">
        <f>J98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107</v>
      </c>
      <c r="E66" s="147"/>
      <c r="F66" s="147"/>
      <c r="G66" s="147"/>
      <c r="H66" s="147"/>
      <c r="I66" s="147"/>
      <c r="J66" s="148">
        <f>J148</f>
        <v>0</v>
      </c>
      <c r="K66" s="96"/>
      <c r="L66" s="149"/>
    </row>
    <row r="67" spans="1:31" s="10" customFormat="1" ht="19.899999999999999" customHeight="1">
      <c r="B67" s="145"/>
      <c r="C67" s="96"/>
      <c r="D67" s="146" t="s">
        <v>108</v>
      </c>
      <c r="E67" s="147"/>
      <c r="F67" s="147"/>
      <c r="G67" s="147"/>
      <c r="H67" s="147"/>
      <c r="I67" s="147"/>
      <c r="J67" s="148">
        <f>J171</f>
        <v>0</v>
      </c>
      <c r="K67" s="96"/>
      <c r="L67" s="149"/>
    </row>
    <row r="68" spans="1:31" s="10" customFormat="1" ht="19.899999999999999" customHeight="1">
      <c r="B68" s="145"/>
      <c r="C68" s="96"/>
      <c r="D68" s="146" t="s">
        <v>109</v>
      </c>
      <c r="E68" s="147"/>
      <c r="F68" s="147"/>
      <c r="G68" s="147"/>
      <c r="H68" s="147"/>
      <c r="I68" s="147"/>
      <c r="J68" s="148">
        <f>J175</f>
        <v>0</v>
      </c>
      <c r="K68" s="96"/>
      <c r="L68" s="149"/>
    </row>
    <row r="69" spans="1:31" s="9" customFormat="1" ht="24.95" customHeight="1">
      <c r="B69" s="139"/>
      <c r="C69" s="140"/>
      <c r="D69" s="141" t="s">
        <v>110</v>
      </c>
      <c r="E69" s="142"/>
      <c r="F69" s="142"/>
      <c r="G69" s="142"/>
      <c r="H69" s="142"/>
      <c r="I69" s="142"/>
      <c r="J69" s="143">
        <f>J178</f>
        <v>0</v>
      </c>
      <c r="K69" s="140"/>
      <c r="L69" s="144"/>
    </row>
    <row r="70" spans="1:31" s="10" customFormat="1" ht="19.899999999999999" customHeight="1">
      <c r="B70" s="145"/>
      <c r="C70" s="96"/>
      <c r="D70" s="146" t="s">
        <v>111</v>
      </c>
      <c r="E70" s="147"/>
      <c r="F70" s="147"/>
      <c r="G70" s="147"/>
      <c r="H70" s="147"/>
      <c r="I70" s="147"/>
      <c r="J70" s="148">
        <f>J179</f>
        <v>0</v>
      </c>
      <c r="K70" s="96"/>
      <c r="L70" s="149"/>
    </row>
    <row r="71" spans="1:31" s="10" customFormat="1" ht="19.899999999999999" customHeight="1">
      <c r="B71" s="145"/>
      <c r="C71" s="96"/>
      <c r="D71" s="146" t="s">
        <v>112</v>
      </c>
      <c r="E71" s="147"/>
      <c r="F71" s="147"/>
      <c r="G71" s="147"/>
      <c r="H71" s="147"/>
      <c r="I71" s="147"/>
      <c r="J71" s="148">
        <f>J190</f>
        <v>0</v>
      </c>
      <c r="K71" s="96"/>
      <c r="L71" s="149"/>
    </row>
    <row r="72" spans="1:31" s="10" customFormat="1" ht="19.899999999999999" customHeight="1">
      <c r="B72" s="145"/>
      <c r="C72" s="96"/>
      <c r="D72" s="146" t="s">
        <v>113</v>
      </c>
      <c r="E72" s="147"/>
      <c r="F72" s="147"/>
      <c r="G72" s="147"/>
      <c r="H72" s="147"/>
      <c r="I72" s="147"/>
      <c r="J72" s="148">
        <f>J195</f>
        <v>0</v>
      </c>
      <c r="K72" s="96"/>
      <c r="L72" s="149"/>
    </row>
    <row r="73" spans="1:31" s="10" customFormat="1" ht="19.899999999999999" customHeight="1">
      <c r="B73" s="145"/>
      <c r="C73" s="96"/>
      <c r="D73" s="146" t="s">
        <v>114</v>
      </c>
      <c r="E73" s="147"/>
      <c r="F73" s="147"/>
      <c r="G73" s="147"/>
      <c r="H73" s="147"/>
      <c r="I73" s="147"/>
      <c r="J73" s="148">
        <f>J198</f>
        <v>0</v>
      </c>
      <c r="K73" s="96"/>
      <c r="L73" s="149"/>
    </row>
    <row r="74" spans="1:31" s="10" customFormat="1" ht="19.899999999999999" customHeight="1">
      <c r="B74" s="145"/>
      <c r="C74" s="96"/>
      <c r="D74" s="146" t="s">
        <v>115</v>
      </c>
      <c r="E74" s="147"/>
      <c r="F74" s="147"/>
      <c r="G74" s="147"/>
      <c r="H74" s="147"/>
      <c r="I74" s="147"/>
      <c r="J74" s="148">
        <f>J202</f>
        <v>0</v>
      </c>
      <c r="K74" s="96"/>
      <c r="L74" s="149"/>
    </row>
    <row r="75" spans="1:31" s="2" customFormat="1" ht="21.7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80" spans="1:31" s="2" customFormat="1" ht="6.95" customHeight="1">
      <c r="A80" s="33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3" s="2" customFormat="1" ht="24.95" customHeight="1">
      <c r="A81" s="33"/>
      <c r="B81" s="34"/>
      <c r="C81" s="22" t="s">
        <v>116</v>
      </c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3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2" customFormat="1" ht="12" customHeight="1">
      <c r="A83" s="33"/>
      <c r="B83" s="34"/>
      <c r="C83" s="28" t="s">
        <v>16</v>
      </c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3" s="2" customFormat="1" ht="16.5" customHeight="1">
      <c r="A84" s="33"/>
      <c r="B84" s="34"/>
      <c r="C84" s="35"/>
      <c r="D84" s="35"/>
      <c r="E84" s="357" t="str">
        <f>E7</f>
        <v>Polní cesty VPC 3N a 4R Andělská Hora</v>
      </c>
      <c r="F84" s="358"/>
      <c r="G84" s="358"/>
      <c r="H84" s="358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1" customFormat="1" ht="12" customHeight="1">
      <c r="B85" s="20"/>
      <c r="C85" s="28" t="s">
        <v>97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63" s="2" customFormat="1" ht="16.5" customHeight="1">
      <c r="A86" s="33"/>
      <c r="B86" s="34"/>
      <c r="C86" s="35"/>
      <c r="D86" s="35"/>
      <c r="E86" s="357" t="s">
        <v>98</v>
      </c>
      <c r="F86" s="359"/>
      <c r="G86" s="359"/>
      <c r="H86" s="359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12" customHeight="1">
      <c r="A87" s="33"/>
      <c r="B87" s="34"/>
      <c r="C87" s="28" t="s">
        <v>99</v>
      </c>
      <c r="D87" s="35"/>
      <c r="E87" s="35"/>
      <c r="F87" s="35"/>
      <c r="G87" s="35"/>
      <c r="H87" s="35"/>
      <c r="I87" s="35"/>
      <c r="J87" s="35"/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16.5" customHeight="1">
      <c r="A88" s="33"/>
      <c r="B88" s="34"/>
      <c r="C88" s="35"/>
      <c r="D88" s="35"/>
      <c r="E88" s="306" t="str">
        <f>E11</f>
        <v>2022120411 - Polní cesta</v>
      </c>
      <c r="F88" s="359"/>
      <c r="G88" s="359"/>
      <c r="H88" s="359"/>
      <c r="I88" s="35"/>
      <c r="J88" s="35"/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6.9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12" customHeight="1">
      <c r="A90" s="33"/>
      <c r="B90" s="34"/>
      <c r="C90" s="28" t="s">
        <v>21</v>
      </c>
      <c r="D90" s="35"/>
      <c r="E90" s="35"/>
      <c r="F90" s="26" t="str">
        <f>F14</f>
        <v xml:space="preserve"> </v>
      </c>
      <c r="G90" s="35"/>
      <c r="H90" s="35"/>
      <c r="I90" s="28" t="s">
        <v>23</v>
      </c>
      <c r="J90" s="58" t="str">
        <f>IF(J14="","",J14)</f>
        <v>14. 12. 2022</v>
      </c>
      <c r="K90" s="35"/>
      <c r="L90" s="112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6.9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112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5.2" customHeight="1">
      <c r="A92" s="33"/>
      <c r="B92" s="34"/>
      <c r="C92" s="28" t="s">
        <v>25</v>
      </c>
      <c r="D92" s="35"/>
      <c r="E92" s="35"/>
      <c r="F92" s="26" t="str">
        <f>E17</f>
        <v xml:space="preserve"> </v>
      </c>
      <c r="G92" s="35"/>
      <c r="H92" s="35"/>
      <c r="I92" s="28" t="s">
        <v>30</v>
      </c>
      <c r="J92" s="31" t="str">
        <f>E23</f>
        <v xml:space="preserve"> </v>
      </c>
      <c r="K92" s="35"/>
      <c r="L92" s="112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2" customFormat="1" ht="15.2" customHeight="1">
      <c r="A93" s="33"/>
      <c r="B93" s="34"/>
      <c r="C93" s="28" t="s">
        <v>28</v>
      </c>
      <c r="D93" s="35"/>
      <c r="E93" s="35"/>
      <c r="F93" s="26" t="str">
        <f>IF(E20="","",E20)</f>
        <v>Vyplň údaj</v>
      </c>
      <c r="G93" s="35"/>
      <c r="H93" s="35"/>
      <c r="I93" s="28" t="s">
        <v>32</v>
      </c>
      <c r="J93" s="31" t="str">
        <f>E26</f>
        <v xml:space="preserve"> </v>
      </c>
      <c r="K93" s="35"/>
      <c r="L93" s="112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3" s="2" customFormat="1" ht="10.35" customHeight="1">
      <c r="A94" s="33"/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112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63" s="11" customFormat="1" ht="29.25" customHeight="1">
      <c r="A95" s="150"/>
      <c r="B95" s="151"/>
      <c r="C95" s="152" t="s">
        <v>117</v>
      </c>
      <c r="D95" s="153" t="s">
        <v>54</v>
      </c>
      <c r="E95" s="153" t="s">
        <v>50</v>
      </c>
      <c r="F95" s="153" t="s">
        <v>51</v>
      </c>
      <c r="G95" s="153" t="s">
        <v>118</v>
      </c>
      <c r="H95" s="153" t="s">
        <v>119</v>
      </c>
      <c r="I95" s="153" t="s">
        <v>120</v>
      </c>
      <c r="J95" s="153" t="s">
        <v>103</v>
      </c>
      <c r="K95" s="154" t="s">
        <v>121</v>
      </c>
      <c r="L95" s="155"/>
      <c r="M95" s="67" t="s">
        <v>19</v>
      </c>
      <c r="N95" s="68" t="s">
        <v>39</v>
      </c>
      <c r="O95" s="68" t="s">
        <v>122</v>
      </c>
      <c r="P95" s="68" t="s">
        <v>123</v>
      </c>
      <c r="Q95" s="68" t="s">
        <v>124</v>
      </c>
      <c r="R95" s="68" t="s">
        <v>125</v>
      </c>
      <c r="S95" s="68" t="s">
        <v>126</v>
      </c>
      <c r="T95" s="69" t="s">
        <v>127</v>
      </c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  <c r="AE95" s="150"/>
    </row>
    <row r="96" spans="1:63" s="2" customFormat="1" ht="22.9" customHeight="1">
      <c r="A96" s="33"/>
      <c r="B96" s="34"/>
      <c r="C96" s="74" t="s">
        <v>128</v>
      </c>
      <c r="D96" s="35"/>
      <c r="E96" s="35"/>
      <c r="F96" s="35"/>
      <c r="G96" s="35"/>
      <c r="H96" s="35"/>
      <c r="I96" s="35"/>
      <c r="J96" s="156">
        <f>BK96</f>
        <v>0</v>
      </c>
      <c r="K96" s="35"/>
      <c r="L96" s="38"/>
      <c r="M96" s="70"/>
      <c r="N96" s="157"/>
      <c r="O96" s="71"/>
      <c r="P96" s="158">
        <f>P97+P178</f>
        <v>0</v>
      </c>
      <c r="Q96" s="71"/>
      <c r="R96" s="158">
        <f>R97+R178</f>
        <v>1510.8512648000003</v>
      </c>
      <c r="S96" s="71"/>
      <c r="T96" s="159">
        <f>T97+T178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68</v>
      </c>
      <c r="AU96" s="16" t="s">
        <v>104</v>
      </c>
      <c r="BK96" s="160">
        <f>BK97+BK178</f>
        <v>0</v>
      </c>
    </row>
    <row r="97" spans="1:65" s="12" customFormat="1" ht="25.9" customHeight="1">
      <c r="B97" s="161"/>
      <c r="C97" s="162"/>
      <c r="D97" s="163" t="s">
        <v>68</v>
      </c>
      <c r="E97" s="164" t="s">
        <v>129</v>
      </c>
      <c r="F97" s="164" t="s">
        <v>130</v>
      </c>
      <c r="G97" s="162"/>
      <c r="H97" s="162"/>
      <c r="I97" s="165"/>
      <c r="J97" s="166">
        <f>BK97</f>
        <v>0</v>
      </c>
      <c r="K97" s="162"/>
      <c r="L97" s="167"/>
      <c r="M97" s="168"/>
      <c r="N97" s="169"/>
      <c r="O97" s="169"/>
      <c r="P97" s="170">
        <f>P98+P148+P171+P175</f>
        <v>0</v>
      </c>
      <c r="Q97" s="169"/>
      <c r="R97" s="170">
        <f>R98+R148+R171+R175</f>
        <v>1510.8512648000003</v>
      </c>
      <c r="S97" s="169"/>
      <c r="T97" s="171">
        <f>T98+T148+T171+T175</f>
        <v>0</v>
      </c>
      <c r="AR97" s="172" t="s">
        <v>76</v>
      </c>
      <c r="AT97" s="173" t="s">
        <v>68</v>
      </c>
      <c r="AU97" s="173" t="s">
        <v>69</v>
      </c>
      <c r="AY97" s="172" t="s">
        <v>131</v>
      </c>
      <c r="BK97" s="174">
        <f>BK98+BK148+BK171+BK175</f>
        <v>0</v>
      </c>
    </row>
    <row r="98" spans="1:65" s="12" customFormat="1" ht="22.9" customHeight="1">
      <c r="B98" s="161"/>
      <c r="C98" s="162"/>
      <c r="D98" s="163" t="s">
        <v>68</v>
      </c>
      <c r="E98" s="175" t="s">
        <v>76</v>
      </c>
      <c r="F98" s="175" t="s">
        <v>132</v>
      </c>
      <c r="G98" s="162"/>
      <c r="H98" s="162"/>
      <c r="I98" s="165"/>
      <c r="J98" s="176">
        <f>BK98</f>
        <v>0</v>
      </c>
      <c r="K98" s="162"/>
      <c r="L98" s="167"/>
      <c r="M98" s="168"/>
      <c r="N98" s="169"/>
      <c r="O98" s="169"/>
      <c r="P98" s="170">
        <f>SUM(P99:P147)</f>
        <v>0</v>
      </c>
      <c r="Q98" s="169"/>
      <c r="R98" s="170">
        <f>SUM(R99:R147)</f>
        <v>0</v>
      </c>
      <c r="S98" s="169"/>
      <c r="T98" s="171">
        <f>SUM(T99:T147)</f>
        <v>0</v>
      </c>
      <c r="AR98" s="172" t="s">
        <v>76</v>
      </c>
      <c r="AT98" s="173" t="s">
        <v>68</v>
      </c>
      <c r="AU98" s="173" t="s">
        <v>76</v>
      </c>
      <c r="AY98" s="172" t="s">
        <v>131</v>
      </c>
      <c r="BK98" s="174">
        <f>SUM(BK99:BK147)</f>
        <v>0</v>
      </c>
    </row>
    <row r="99" spans="1:65" s="2" customFormat="1" ht="24.2" customHeight="1">
      <c r="A99" s="33"/>
      <c r="B99" s="34"/>
      <c r="C99" s="177" t="s">
        <v>76</v>
      </c>
      <c r="D99" s="177" t="s">
        <v>133</v>
      </c>
      <c r="E99" s="178" t="s">
        <v>134</v>
      </c>
      <c r="F99" s="179" t="s">
        <v>135</v>
      </c>
      <c r="G99" s="180" t="s">
        <v>136</v>
      </c>
      <c r="H99" s="181">
        <v>10</v>
      </c>
      <c r="I99" s="182"/>
      <c r="J99" s="183">
        <f>ROUND(I99*H99,2)</f>
        <v>0</v>
      </c>
      <c r="K99" s="179" t="s">
        <v>137</v>
      </c>
      <c r="L99" s="38"/>
      <c r="M99" s="184" t="s">
        <v>19</v>
      </c>
      <c r="N99" s="185" t="s">
        <v>40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138</v>
      </c>
      <c r="AT99" s="188" t="s">
        <v>133</v>
      </c>
      <c r="AU99" s="188" t="s">
        <v>78</v>
      </c>
      <c r="AY99" s="16" t="s">
        <v>131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76</v>
      </c>
      <c r="BK99" s="189">
        <f>ROUND(I99*H99,2)</f>
        <v>0</v>
      </c>
      <c r="BL99" s="16" t="s">
        <v>138</v>
      </c>
      <c r="BM99" s="188" t="s">
        <v>139</v>
      </c>
    </row>
    <row r="100" spans="1:65" s="2" customFormat="1" ht="11.25">
      <c r="A100" s="33"/>
      <c r="B100" s="34"/>
      <c r="C100" s="35"/>
      <c r="D100" s="190" t="s">
        <v>140</v>
      </c>
      <c r="E100" s="35"/>
      <c r="F100" s="191" t="s">
        <v>141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140</v>
      </c>
      <c r="AU100" s="16" t="s">
        <v>78</v>
      </c>
    </row>
    <row r="101" spans="1:65" s="2" customFormat="1" ht="16.5" customHeight="1">
      <c r="A101" s="33"/>
      <c r="B101" s="34"/>
      <c r="C101" s="177" t="s">
        <v>78</v>
      </c>
      <c r="D101" s="177" t="s">
        <v>133</v>
      </c>
      <c r="E101" s="178" t="s">
        <v>142</v>
      </c>
      <c r="F101" s="179" t="s">
        <v>143</v>
      </c>
      <c r="G101" s="180" t="s">
        <v>136</v>
      </c>
      <c r="H101" s="181">
        <v>1087.845</v>
      </c>
      <c r="I101" s="182"/>
      <c r="J101" s="183">
        <f>ROUND(I101*H101,2)</f>
        <v>0</v>
      </c>
      <c r="K101" s="179" t="s">
        <v>137</v>
      </c>
      <c r="L101" s="38"/>
      <c r="M101" s="184" t="s">
        <v>19</v>
      </c>
      <c r="N101" s="185" t="s">
        <v>40</v>
      </c>
      <c r="O101" s="63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8" t="s">
        <v>138</v>
      </c>
      <c r="AT101" s="188" t="s">
        <v>133</v>
      </c>
      <c r="AU101" s="188" t="s">
        <v>78</v>
      </c>
      <c r="AY101" s="16" t="s">
        <v>131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6" t="s">
        <v>76</v>
      </c>
      <c r="BK101" s="189">
        <f>ROUND(I101*H101,2)</f>
        <v>0</v>
      </c>
      <c r="BL101" s="16" t="s">
        <v>138</v>
      </c>
      <c r="BM101" s="188" t="s">
        <v>144</v>
      </c>
    </row>
    <row r="102" spans="1:65" s="2" customFormat="1" ht="11.25">
      <c r="A102" s="33"/>
      <c r="B102" s="34"/>
      <c r="C102" s="35"/>
      <c r="D102" s="190" t="s">
        <v>140</v>
      </c>
      <c r="E102" s="35"/>
      <c r="F102" s="191" t="s">
        <v>145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140</v>
      </c>
      <c r="AU102" s="16" t="s">
        <v>78</v>
      </c>
    </row>
    <row r="103" spans="1:65" s="2" customFormat="1" ht="24.2" customHeight="1">
      <c r="A103" s="33"/>
      <c r="B103" s="34"/>
      <c r="C103" s="177" t="s">
        <v>146</v>
      </c>
      <c r="D103" s="177" t="s">
        <v>133</v>
      </c>
      <c r="E103" s="178" t="s">
        <v>147</v>
      </c>
      <c r="F103" s="179" t="s">
        <v>148</v>
      </c>
      <c r="G103" s="180" t="s">
        <v>149</v>
      </c>
      <c r="H103" s="181">
        <v>100.542</v>
      </c>
      <c r="I103" s="182"/>
      <c r="J103" s="183">
        <f>ROUND(I103*H103,2)</f>
        <v>0</v>
      </c>
      <c r="K103" s="179" t="s">
        <v>137</v>
      </c>
      <c r="L103" s="38"/>
      <c r="M103" s="184" t="s">
        <v>19</v>
      </c>
      <c r="N103" s="185" t="s">
        <v>40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138</v>
      </c>
      <c r="AT103" s="188" t="s">
        <v>133</v>
      </c>
      <c r="AU103" s="188" t="s">
        <v>78</v>
      </c>
      <c r="AY103" s="16" t="s">
        <v>131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76</v>
      </c>
      <c r="BK103" s="189">
        <f>ROUND(I103*H103,2)</f>
        <v>0</v>
      </c>
      <c r="BL103" s="16" t="s">
        <v>138</v>
      </c>
      <c r="BM103" s="188" t="s">
        <v>150</v>
      </c>
    </row>
    <row r="104" spans="1:65" s="2" customFormat="1" ht="11.25">
      <c r="A104" s="33"/>
      <c r="B104" s="34"/>
      <c r="C104" s="35"/>
      <c r="D104" s="190" t="s">
        <v>140</v>
      </c>
      <c r="E104" s="35"/>
      <c r="F104" s="191" t="s">
        <v>151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140</v>
      </c>
      <c r="AU104" s="16" t="s">
        <v>78</v>
      </c>
    </row>
    <row r="105" spans="1:65" s="2" customFormat="1" ht="19.5">
      <c r="A105" s="33"/>
      <c r="B105" s="34"/>
      <c r="C105" s="35"/>
      <c r="D105" s="195" t="s">
        <v>152</v>
      </c>
      <c r="E105" s="35"/>
      <c r="F105" s="196" t="s">
        <v>153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152</v>
      </c>
      <c r="AU105" s="16" t="s">
        <v>78</v>
      </c>
    </row>
    <row r="106" spans="1:65" s="13" customFormat="1" ht="11.25">
      <c r="B106" s="197"/>
      <c r="C106" s="198"/>
      <c r="D106" s="195" t="s">
        <v>154</v>
      </c>
      <c r="E106" s="199" t="s">
        <v>19</v>
      </c>
      <c r="F106" s="200" t="s">
        <v>155</v>
      </c>
      <c r="G106" s="198"/>
      <c r="H106" s="201">
        <v>100.542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154</v>
      </c>
      <c r="AU106" s="207" t="s">
        <v>78</v>
      </c>
      <c r="AV106" s="13" t="s">
        <v>78</v>
      </c>
      <c r="AW106" s="13" t="s">
        <v>31</v>
      </c>
      <c r="AX106" s="13" t="s">
        <v>76</v>
      </c>
      <c r="AY106" s="207" t="s">
        <v>131</v>
      </c>
    </row>
    <row r="107" spans="1:65" s="2" customFormat="1" ht="21.75" customHeight="1">
      <c r="A107" s="33"/>
      <c r="B107" s="34"/>
      <c r="C107" s="177" t="s">
        <v>138</v>
      </c>
      <c r="D107" s="177" t="s">
        <v>133</v>
      </c>
      <c r="E107" s="178" t="s">
        <v>156</v>
      </c>
      <c r="F107" s="179" t="s">
        <v>157</v>
      </c>
      <c r="G107" s="180" t="s">
        <v>149</v>
      </c>
      <c r="H107" s="181">
        <v>450.39499999999998</v>
      </c>
      <c r="I107" s="182"/>
      <c r="J107" s="183">
        <f>ROUND(I107*H107,2)</f>
        <v>0</v>
      </c>
      <c r="K107" s="179" t="s">
        <v>137</v>
      </c>
      <c r="L107" s="38"/>
      <c r="M107" s="184" t="s">
        <v>19</v>
      </c>
      <c r="N107" s="185" t="s">
        <v>40</v>
      </c>
      <c r="O107" s="63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138</v>
      </c>
      <c r="AT107" s="188" t="s">
        <v>133</v>
      </c>
      <c r="AU107" s="188" t="s">
        <v>78</v>
      </c>
      <c r="AY107" s="16" t="s">
        <v>131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76</v>
      </c>
      <c r="BK107" s="189">
        <f>ROUND(I107*H107,2)</f>
        <v>0</v>
      </c>
      <c r="BL107" s="16" t="s">
        <v>138</v>
      </c>
      <c r="BM107" s="188" t="s">
        <v>158</v>
      </c>
    </row>
    <row r="108" spans="1:65" s="2" customFormat="1" ht="11.25">
      <c r="A108" s="33"/>
      <c r="B108" s="34"/>
      <c r="C108" s="35"/>
      <c r="D108" s="190" t="s">
        <v>140</v>
      </c>
      <c r="E108" s="35"/>
      <c r="F108" s="191" t="s">
        <v>159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140</v>
      </c>
      <c r="AU108" s="16" t="s">
        <v>78</v>
      </c>
    </row>
    <row r="109" spans="1:65" s="13" customFormat="1" ht="11.25">
      <c r="B109" s="197"/>
      <c r="C109" s="198"/>
      <c r="D109" s="195" t="s">
        <v>154</v>
      </c>
      <c r="E109" s="199" t="s">
        <v>19</v>
      </c>
      <c r="F109" s="200" t="s">
        <v>160</v>
      </c>
      <c r="G109" s="198"/>
      <c r="H109" s="201">
        <v>450.39499999999998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154</v>
      </c>
      <c r="AU109" s="207" t="s">
        <v>78</v>
      </c>
      <c r="AV109" s="13" t="s">
        <v>78</v>
      </c>
      <c r="AW109" s="13" t="s">
        <v>31</v>
      </c>
      <c r="AX109" s="13" t="s">
        <v>76</v>
      </c>
      <c r="AY109" s="207" t="s">
        <v>131</v>
      </c>
    </row>
    <row r="110" spans="1:65" s="2" customFormat="1" ht="37.9" customHeight="1">
      <c r="A110" s="33"/>
      <c r="B110" s="34"/>
      <c r="C110" s="177" t="s">
        <v>161</v>
      </c>
      <c r="D110" s="177" t="s">
        <v>133</v>
      </c>
      <c r="E110" s="178" t="s">
        <v>162</v>
      </c>
      <c r="F110" s="179" t="s">
        <v>163</v>
      </c>
      <c r="G110" s="180" t="s">
        <v>149</v>
      </c>
      <c r="H110" s="181">
        <v>201.09399999999999</v>
      </c>
      <c r="I110" s="182"/>
      <c r="J110" s="183">
        <f>ROUND(I110*H110,2)</f>
        <v>0</v>
      </c>
      <c r="K110" s="179" t="s">
        <v>137</v>
      </c>
      <c r="L110" s="38"/>
      <c r="M110" s="184" t="s">
        <v>19</v>
      </c>
      <c r="N110" s="185" t="s">
        <v>40</v>
      </c>
      <c r="O110" s="63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138</v>
      </c>
      <c r="AT110" s="188" t="s">
        <v>133</v>
      </c>
      <c r="AU110" s="188" t="s">
        <v>78</v>
      </c>
      <c r="AY110" s="16" t="s">
        <v>131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76</v>
      </c>
      <c r="BK110" s="189">
        <f>ROUND(I110*H110,2)</f>
        <v>0</v>
      </c>
      <c r="BL110" s="16" t="s">
        <v>138</v>
      </c>
      <c r="BM110" s="188" t="s">
        <v>164</v>
      </c>
    </row>
    <row r="111" spans="1:65" s="2" customFormat="1" ht="11.25">
      <c r="A111" s="33"/>
      <c r="B111" s="34"/>
      <c r="C111" s="35"/>
      <c r="D111" s="190" t="s">
        <v>140</v>
      </c>
      <c r="E111" s="35"/>
      <c r="F111" s="191" t="s">
        <v>165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140</v>
      </c>
      <c r="AU111" s="16" t="s">
        <v>78</v>
      </c>
    </row>
    <row r="112" spans="1:65" s="2" customFormat="1" ht="39">
      <c r="A112" s="33"/>
      <c r="B112" s="34"/>
      <c r="C112" s="35"/>
      <c r="D112" s="195" t="s">
        <v>152</v>
      </c>
      <c r="E112" s="35"/>
      <c r="F112" s="196" t="s">
        <v>166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152</v>
      </c>
      <c r="AU112" s="16" t="s">
        <v>78</v>
      </c>
    </row>
    <row r="113" spans="1:65" s="13" customFormat="1" ht="11.25">
      <c r="B113" s="197"/>
      <c r="C113" s="198"/>
      <c r="D113" s="195" t="s">
        <v>154</v>
      </c>
      <c r="E113" s="199" t="s">
        <v>19</v>
      </c>
      <c r="F113" s="200" t="s">
        <v>167</v>
      </c>
      <c r="G113" s="198"/>
      <c r="H113" s="201">
        <v>201.09399999999999</v>
      </c>
      <c r="I113" s="202"/>
      <c r="J113" s="198"/>
      <c r="K113" s="198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154</v>
      </c>
      <c r="AU113" s="207" t="s">
        <v>78</v>
      </c>
      <c r="AV113" s="13" t="s">
        <v>78</v>
      </c>
      <c r="AW113" s="13" t="s">
        <v>31</v>
      </c>
      <c r="AX113" s="13" t="s">
        <v>76</v>
      </c>
      <c r="AY113" s="207" t="s">
        <v>131</v>
      </c>
    </row>
    <row r="114" spans="1:65" s="2" customFormat="1" ht="37.9" customHeight="1">
      <c r="A114" s="33"/>
      <c r="B114" s="34"/>
      <c r="C114" s="177" t="s">
        <v>168</v>
      </c>
      <c r="D114" s="177" t="s">
        <v>133</v>
      </c>
      <c r="E114" s="178" t="s">
        <v>169</v>
      </c>
      <c r="F114" s="179" t="s">
        <v>170</v>
      </c>
      <c r="G114" s="180" t="s">
        <v>149</v>
      </c>
      <c r="H114" s="181">
        <v>245.69499999999999</v>
      </c>
      <c r="I114" s="182"/>
      <c r="J114" s="183">
        <f>ROUND(I114*H114,2)</f>
        <v>0</v>
      </c>
      <c r="K114" s="179" t="s">
        <v>137</v>
      </c>
      <c r="L114" s="38"/>
      <c r="M114" s="184" t="s">
        <v>19</v>
      </c>
      <c r="N114" s="185" t="s">
        <v>40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138</v>
      </c>
      <c r="AT114" s="188" t="s">
        <v>133</v>
      </c>
      <c r="AU114" s="188" t="s">
        <v>78</v>
      </c>
      <c r="AY114" s="16" t="s">
        <v>131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76</v>
      </c>
      <c r="BK114" s="189">
        <f>ROUND(I114*H114,2)</f>
        <v>0</v>
      </c>
      <c r="BL114" s="16" t="s">
        <v>138</v>
      </c>
      <c r="BM114" s="188" t="s">
        <v>171</v>
      </c>
    </row>
    <row r="115" spans="1:65" s="2" customFormat="1" ht="11.25">
      <c r="A115" s="33"/>
      <c r="B115" s="34"/>
      <c r="C115" s="35"/>
      <c r="D115" s="190" t="s">
        <v>140</v>
      </c>
      <c r="E115" s="35"/>
      <c r="F115" s="191" t="s">
        <v>172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140</v>
      </c>
      <c r="AU115" s="16" t="s">
        <v>78</v>
      </c>
    </row>
    <row r="116" spans="1:65" s="2" customFormat="1" ht="19.5">
      <c r="A116" s="33"/>
      <c r="B116" s="34"/>
      <c r="C116" s="35"/>
      <c r="D116" s="195" t="s">
        <v>152</v>
      </c>
      <c r="E116" s="35"/>
      <c r="F116" s="196" t="s">
        <v>173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152</v>
      </c>
      <c r="AU116" s="16" t="s">
        <v>78</v>
      </c>
    </row>
    <row r="117" spans="1:65" s="13" customFormat="1" ht="11.25">
      <c r="B117" s="197"/>
      <c r="C117" s="198"/>
      <c r="D117" s="195" t="s">
        <v>154</v>
      </c>
      <c r="E117" s="199" t="s">
        <v>19</v>
      </c>
      <c r="F117" s="200" t="s">
        <v>174</v>
      </c>
      <c r="G117" s="198"/>
      <c r="H117" s="201">
        <v>245.69499999999999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154</v>
      </c>
      <c r="AU117" s="207" t="s">
        <v>78</v>
      </c>
      <c r="AV117" s="13" t="s">
        <v>78</v>
      </c>
      <c r="AW117" s="13" t="s">
        <v>31</v>
      </c>
      <c r="AX117" s="13" t="s">
        <v>76</v>
      </c>
      <c r="AY117" s="207" t="s">
        <v>131</v>
      </c>
    </row>
    <row r="118" spans="1:65" s="2" customFormat="1" ht="37.9" customHeight="1">
      <c r="A118" s="33"/>
      <c r="B118" s="34"/>
      <c r="C118" s="177" t="s">
        <v>175</v>
      </c>
      <c r="D118" s="177" t="s">
        <v>133</v>
      </c>
      <c r="E118" s="178" t="s">
        <v>176</v>
      </c>
      <c r="F118" s="179" t="s">
        <v>177</v>
      </c>
      <c r="G118" s="180" t="s">
        <v>149</v>
      </c>
      <c r="H118" s="181">
        <v>450.39499999999998</v>
      </c>
      <c r="I118" s="182"/>
      <c r="J118" s="183">
        <f>ROUND(I118*H118,2)</f>
        <v>0</v>
      </c>
      <c r="K118" s="179" t="s">
        <v>137</v>
      </c>
      <c r="L118" s="38"/>
      <c r="M118" s="184" t="s">
        <v>19</v>
      </c>
      <c r="N118" s="185" t="s">
        <v>40</v>
      </c>
      <c r="O118" s="63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8" t="s">
        <v>138</v>
      </c>
      <c r="AT118" s="188" t="s">
        <v>133</v>
      </c>
      <c r="AU118" s="188" t="s">
        <v>78</v>
      </c>
      <c r="AY118" s="16" t="s">
        <v>131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6" t="s">
        <v>76</v>
      </c>
      <c r="BK118" s="189">
        <f>ROUND(I118*H118,2)</f>
        <v>0</v>
      </c>
      <c r="BL118" s="16" t="s">
        <v>138</v>
      </c>
      <c r="BM118" s="188" t="s">
        <v>178</v>
      </c>
    </row>
    <row r="119" spans="1:65" s="2" customFormat="1" ht="11.25">
      <c r="A119" s="33"/>
      <c r="B119" s="34"/>
      <c r="C119" s="35"/>
      <c r="D119" s="190" t="s">
        <v>140</v>
      </c>
      <c r="E119" s="35"/>
      <c r="F119" s="191" t="s">
        <v>179</v>
      </c>
      <c r="G119" s="35"/>
      <c r="H119" s="35"/>
      <c r="I119" s="192"/>
      <c r="J119" s="35"/>
      <c r="K119" s="35"/>
      <c r="L119" s="38"/>
      <c r="M119" s="193"/>
      <c r="N119" s="194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140</v>
      </c>
      <c r="AU119" s="16" t="s">
        <v>78</v>
      </c>
    </row>
    <row r="120" spans="1:65" s="2" customFormat="1" ht="19.5">
      <c r="A120" s="33"/>
      <c r="B120" s="34"/>
      <c r="C120" s="35"/>
      <c r="D120" s="195" t="s">
        <v>152</v>
      </c>
      <c r="E120" s="35"/>
      <c r="F120" s="196" t="s">
        <v>180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152</v>
      </c>
      <c r="AU120" s="16" t="s">
        <v>78</v>
      </c>
    </row>
    <row r="121" spans="1:65" s="13" customFormat="1" ht="11.25">
      <c r="B121" s="197"/>
      <c r="C121" s="198"/>
      <c r="D121" s="195" t="s">
        <v>154</v>
      </c>
      <c r="E121" s="199" t="s">
        <v>19</v>
      </c>
      <c r="F121" s="200" t="s">
        <v>181</v>
      </c>
      <c r="G121" s="198"/>
      <c r="H121" s="201">
        <v>450.39499999999998</v>
      </c>
      <c r="I121" s="202"/>
      <c r="J121" s="198"/>
      <c r="K121" s="198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154</v>
      </c>
      <c r="AU121" s="207" t="s">
        <v>78</v>
      </c>
      <c r="AV121" s="13" t="s">
        <v>78</v>
      </c>
      <c r="AW121" s="13" t="s">
        <v>31</v>
      </c>
      <c r="AX121" s="13" t="s">
        <v>76</v>
      </c>
      <c r="AY121" s="207" t="s">
        <v>131</v>
      </c>
    </row>
    <row r="122" spans="1:65" s="2" customFormat="1" ht="16.5" customHeight="1">
      <c r="A122" s="33"/>
      <c r="B122" s="34"/>
      <c r="C122" s="177" t="s">
        <v>182</v>
      </c>
      <c r="D122" s="177" t="s">
        <v>133</v>
      </c>
      <c r="E122" s="178" t="s">
        <v>183</v>
      </c>
      <c r="F122" s="179" t="s">
        <v>184</v>
      </c>
      <c r="G122" s="180" t="s">
        <v>149</v>
      </c>
      <c r="H122" s="181">
        <v>100.547</v>
      </c>
      <c r="I122" s="182"/>
      <c r="J122" s="183">
        <f>ROUND(I122*H122,2)</f>
        <v>0</v>
      </c>
      <c r="K122" s="179" t="s">
        <v>137</v>
      </c>
      <c r="L122" s="38"/>
      <c r="M122" s="184" t="s">
        <v>19</v>
      </c>
      <c r="N122" s="185" t="s">
        <v>40</v>
      </c>
      <c r="O122" s="63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8" t="s">
        <v>138</v>
      </c>
      <c r="AT122" s="188" t="s">
        <v>133</v>
      </c>
      <c r="AU122" s="188" t="s">
        <v>78</v>
      </c>
      <c r="AY122" s="16" t="s">
        <v>131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6" t="s">
        <v>76</v>
      </c>
      <c r="BK122" s="189">
        <f>ROUND(I122*H122,2)</f>
        <v>0</v>
      </c>
      <c r="BL122" s="16" t="s">
        <v>138</v>
      </c>
      <c r="BM122" s="188" t="s">
        <v>185</v>
      </c>
    </row>
    <row r="123" spans="1:65" s="2" customFormat="1" ht="11.25">
      <c r="A123" s="33"/>
      <c r="B123" s="34"/>
      <c r="C123" s="35"/>
      <c r="D123" s="190" t="s">
        <v>140</v>
      </c>
      <c r="E123" s="35"/>
      <c r="F123" s="191" t="s">
        <v>186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140</v>
      </c>
      <c r="AU123" s="16" t="s">
        <v>78</v>
      </c>
    </row>
    <row r="124" spans="1:65" s="2" customFormat="1" ht="19.5">
      <c r="A124" s="33"/>
      <c r="B124" s="34"/>
      <c r="C124" s="35"/>
      <c r="D124" s="195" t="s">
        <v>152</v>
      </c>
      <c r="E124" s="35"/>
      <c r="F124" s="196" t="s">
        <v>187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152</v>
      </c>
      <c r="AU124" s="16" t="s">
        <v>78</v>
      </c>
    </row>
    <row r="125" spans="1:65" s="13" customFormat="1" ht="11.25">
      <c r="B125" s="197"/>
      <c r="C125" s="198"/>
      <c r="D125" s="195" t="s">
        <v>154</v>
      </c>
      <c r="E125" s="199" t="s">
        <v>19</v>
      </c>
      <c r="F125" s="200" t="s">
        <v>188</v>
      </c>
      <c r="G125" s="198"/>
      <c r="H125" s="201">
        <v>100.547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154</v>
      </c>
      <c r="AU125" s="207" t="s">
        <v>78</v>
      </c>
      <c r="AV125" s="13" t="s">
        <v>78</v>
      </c>
      <c r="AW125" s="13" t="s">
        <v>31</v>
      </c>
      <c r="AX125" s="13" t="s">
        <v>76</v>
      </c>
      <c r="AY125" s="207" t="s">
        <v>131</v>
      </c>
    </row>
    <row r="126" spans="1:65" s="2" customFormat="1" ht="24.2" customHeight="1">
      <c r="A126" s="33"/>
      <c r="B126" s="34"/>
      <c r="C126" s="177" t="s">
        <v>189</v>
      </c>
      <c r="D126" s="177" t="s">
        <v>133</v>
      </c>
      <c r="E126" s="178" t="s">
        <v>190</v>
      </c>
      <c r="F126" s="179" t="s">
        <v>191</v>
      </c>
      <c r="G126" s="180" t="s">
        <v>149</v>
      </c>
      <c r="H126" s="181">
        <v>74.281999999999996</v>
      </c>
      <c r="I126" s="182"/>
      <c r="J126" s="183">
        <f>ROUND(I126*H126,2)</f>
        <v>0</v>
      </c>
      <c r="K126" s="179" t="s">
        <v>137</v>
      </c>
      <c r="L126" s="38"/>
      <c r="M126" s="184" t="s">
        <v>19</v>
      </c>
      <c r="N126" s="185" t="s">
        <v>40</v>
      </c>
      <c r="O126" s="63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138</v>
      </c>
      <c r="AT126" s="188" t="s">
        <v>133</v>
      </c>
      <c r="AU126" s="188" t="s">
        <v>78</v>
      </c>
      <c r="AY126" s="16" t="s">
        <v>131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76</v>
      </c>
      <c r="BK126" s="189">
        <f>ROUND(I126*H126,2)</f>
        <v>0</v>
      </c>
      <c r="BL126" s="16" t="s">
        <v>138</v>
      </c>
      <c r="BM126" s="188" t="s">
        <v>192</v>
      </c>
    </row>
    <row r="127" spans="1:65" s="2" customFormat="1" ht="11.25">
      <c r="A127" s="33"/>
      <c r="B127" s="34"/>
      <c r="C127" s="35"/>
      <c r="D127" s="190" t="s">
        <v>140</v>
      </c>
      <c r="E127" s="35"/>
      <c r="F127" s="191" t="s">
        <v>193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140</v>
      </c>
      <c r="AU127" s="16" t="s">
        <v>78</v>
      </c>
    </row>
    <row r="128" spans="1:65" s="13" customFormat="1" ht="11.25">
      <c r="B128" s="197"/>
      <c r="C128" s="198"/>
      <c r="D128" s="195" t="s">
        <v>154</v>
      </c>
      <c r="E128" s="199" t="s">
        <v>19</v>
      </c>
      <c r="F128" s="200" t="s">
        <v>194</v>
      </c>
      <c r="G128" s="198"/>
      <c r="H128" s="201">
        <v>74.281999999999996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154</v>
      </c>
      <c r="AU128" s="207" t="s">
        <v>78</v>
      </c>
      <c r="AV128" s="13" t="s">
        <v>78</v>
      </c>
      <c r="AW128" s="13" t="s">
        <v>31</v>
      </c>
      <c r="AX128" s="13" t="s">
        <v>76</v>
      </c>
      <c r="AY128" s="207" t="s">
        <v>131</v>
      </c>
    </row>
    <row r="129" spans="1:65" s="2" customFormat="1" ht="24.2" customHeight="1">
      <c r="A129" s="33"/>
      <c r="B129" s="34"/>
      <c r="C129" s="177" t="s">
        <v>195</v>
      </c>
      <c r="D129" s="177" t="s">
        <v>133</v>
      </c>
      <c r="E129" s="178" t="s">
        <v>196</v>
      </c>
      <c r="F129" s="179" t="s">
        <v>197</v>
      </c>
      <c r="G129" s="180" t="s">
        <v>198</v>
      </c>
      <c r="H129" s="181">
        <v>788.19100000000003</v>
      </c>
      <c r="I129" s="182"/>
      <c r="J129" s="183">
        <f>ROUND(I129*H129,2)</f>
        <v>0</v>
      </c>
      <c r="K129" s="179" t="s">
        <v>137</v>
      </c>
      <c r="L129" s="38"/>
      <c r="M129" s="184" t="s">
        <v>19</v>
      </c>
      <c r="N129" s="185" t="s">
        <v>40</v>
      </c>
      <c r="O129" s="63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138</v>
      </c>
      <c r="AT129" s="188" t="s">
        <v>133</v>
      </c>
      <c r="AU129" s="188" t="s">
        <v>78</v>
      </c>
      <c r="AY129" s="16" t="s">
        <v>131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76</v>
      </c>
      <c r="BK129" s="189">
        <f>ROUND(I129*H129,2)</f>
        <v>0</v>
      </c>
      <c r="BL129" s="16" t="s">
        <v>138</v>
      </c>
      <c r="BM129" s="188" t="s">
        <v>199</v>
      </c>
    </row>
    <row r="130" spans="1:65" s="2" customFormat="1" ht="11.25">
      <c r="A130" s="33"/>
      <c r="B130" s="34"/>
      <c r="C130" s="35"/>
      <c r="D130" s="190" t="s">
        <v>140</v>
      </c>
      <c r="E130" s="35"/>
      <c r="F130" s="191" t="s">
        <v>200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140</v>
      </c>
      <c r="AU130" s="16" t="s">
        <v>78</v>
      </c>
    </row>
    <row r="131" spans="1:65" s="2" customFormat="1" ht="19.5">
      <c r="A131" s="33"/>
      <c r="B131" s="34"/>
      <c r="C131" s="35"/>
      <c r="D131" s="195" t="s">
        <v>152</v>
      </c>
      <c r="E131" s="35"/>
      <c r="F131" s="196" t="s">
        <v>201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152</v>
      </c>
      <c r="AU131" s="16" t="s">
        <v>78</v>
      </c>
    </row>
    <row r="132" spans="1:65" s="13" customFormat="1" ht="11.25">
      <c r="B132" s="197"/>
      <c r="C132" s="198"/>
      <c r="D132" s="195" t="s">
        <v>154</v>
      </c>
      <c r="E132" s="199" t="s">
        <v>19</v>
      </c>
      <c r="F132" s="200" t="s">
        <v>202</v>
      </c>
      <c r="G132" s="198"/>
      <c r="H132" s="201">
        <v>788.19100000000003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154</v>
      </c>
      <c r="AU132" s="207" t="s">
        <v>78</v>
      </c>
      <c r="AV132" s="13" t="s">
        <v>78</v>
      </c>
      <c r="AW132" s="13" t="s">
        <v>31</v>
      </c>
      <c r="AX132" s="13" t="s">
        <v>76</v>
      </c>
      <c r="AY132" s="207" t="s">
        <v>131</v>
      </c>
    </row>
    <row r="133" spans="1:65" s="2" customFormat="1" ht="24.2" customHeight="1">
      <c r="A133" s="33"/>
      <c r="B133" s="34"/>
      <c r="C133" s="177" t="s">
        <v>203</v>
      </c>
      <c r="D133" s="177" t="s">
        <v>133</v>
      </c>
      <c r="E133" s="178" t="s">
        <v>204</v>
      </c>
      <c r="F133" s="179" t="s">
        <v>205</v>
      </c>
      <c r="G133" s="180" t="s">
        <v>149</v>
      </c>
      <c r="H133" s="181">
        <v>997.91700000000003</v>
      </c>
      <c r="I133" s="182"/>
      <c r="J133" s="183">
        <f>ROUND(I133*H133,2)</f>
        <v>0</v>
      </c>
      <c r="K133" s="179" t="s">
        <v>137</v>
      </c>
      <c r="L133" s="38"/>
      <c r="M133" s="184" t="s">
        <v>19</v>
      </c>
      <c r="N133" s="185" t="s">
        <v>40</v>
      </c>
      <c r="O133" s="63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8" t="s">
        <v>138</v>
      </c>
      <c r="AT133" s="188" t="s">
        <v>133</v>
      </c>
      <c r="AU133" s="188" t="s">
        <v>78</v>
      </c>
      <c r="AY133" s="16" t="s">
        <v>131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6" t="s">
        <v>76</v>
      </c>
      <c r="BK133" s="189">
        <f>ROUND(I133*H133,2)</f>
        <v>0</v>
      </c>
      <c r="BL133" s="16" t="s">
        <v>138</v>
      </c>
      <c r="BM133" s="188" t="s">
        <v>206</v>
      </c>
    </row>
    <row r="134" spans="1:65" s="2" customFormat="1" ht="11.25">
      <c r="A134" s="33"/>
      <c r="B134" s="34"/>
      <c r="C134" s="35"/>
      <c r="D134" s="190" t="s">
        <v>140</v>
      </c>
      <c r="E134" s="35"/>
      <c r="F134" s="191" t="s">
        <v>207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140</v>
      </c>
      <c r="AU134" s="16" t="s">
        <v>78</v>
      </c>
    </row>
    <row r="135" spans="1:65" s="13" customFormat="1" ht="11.25">
      <c r="B135" s="197"/>
      <c r="C135" s="198"/>
      <c r="D135" s="195" t="s">
        <v>154</v>
      </c>
      <c r="E135" s="199" t="s">
        <v>19</v>
      </c>
      <c r="F135" s="200" t="s">
        <v>208</v>
      </c>
      <c r="G135" s="198"/>
      <c r="H135" s="201">
        <v>997.91700000000003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154</v>
      </c>
      <c r="AU135" s="207" t="s">
        <v>78</v>
      </c>
      <c r="AV135" s="13" t="s">
        <v>78</v>
      </c>
      <c r="AW135" s="13" t="s">
        <v>31</v>
      </c>
      <c r="AX135" s="13" t="s">
        <v>76</v>
      </c>
      <c r="AY135" s="207" t="s">
        <v>131</v>
      </c>
    </row>
    <row r="136" spans="1:65" s="2" customFormat="1" ht="24.2" customHeight="1">
      <c r="A136" s="33"/>
      <c r="B136" s="34"/>
      <c r="C136" s="177" t="s">
        <v>209</v>
      </c>
      <c r="D136" s="177" t="s">
        <v>133</v>
      </c>
      <c r="E136" s="178" t="s">
        <v>210</v>
      </c>
      <c r="F136" s="179" t="s">
        <v>211</v>
      </c>
      <c r="G136" s="180" t="s">
        <v>149</v>
      </c>
      <c r="H136" s="181">
        <v>145.38499999999999</v>
      </c>
      <c r="I136" s="182"/>
      <c r="J136" s="183">
        <f>ROUND(I136*H136,2)</f>
        <v>0</v>
      </c>
      <c r="K136" s="179" t="s">
        <v>137</v>
      </c>
      <c r="L136" s="38"/>
      <c r="M136" s="184" t="s">
        <v>19</v>
      </c>
      <c r="N136" s="185" t="s">
        <v>40</v>
      </c>
      <c r="O136" s="63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8" t="s">
        <v>138</v>
      </c>
      <c r="AT136" s="188" t="s">
        <v>133</v>
      </c>
      <c r="AU136" s="188" t="s">
        <v>78</v>
      </c>
      <c r="AY136" s="16" t="s">
        <v>131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6" t="s">
        <v>76</v>
      </c>
      <c r="BK136" s="189">
        <f>ROUND(I136*H136,2)</f>
        <v>0</v>
      </c>
      <c r="BL136" s="16" t="s">
        <v>138</v>
      </c>
      <c r="BM136" s="188" t="s">
        <v>212</v>
      </c>
    </row>
    <row r="137" spans="1:65" s="2" customFormat="1" ht="11.25">
      <c r="A137" s="33"/>
      <c r="B137" s="34"/>
      <c r="C137" s="35"/>
      <c r="D137" s="190" t="s">
        <v>140</v>
      </c>
      <c r="E137" s="35"/>
      <c r="F137" s="191" t="s">
        <v>213</v>
      </c>
      <c r="G137" s="35"/>
      <c r="H137" s="35"/>
      <c r="I137" s="192"/>
      <c r="J137" s="35"/>
      <c r="K137" s="35"/>
      <c r="L137" s="38"/>
      <c r="M137" s="193"/>
      <c r="N137" s="194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140</v>
      </c>
      <c r="AU137" s="16" t="s">
        <v>78</v>
      </c>
    </row>
    <row r="138" spans="1:65" s="13" customFormat="1" ht="11.25">
      <c r="B138" s="197"/>
      <c r="C138" s="198"/>
      <c r="D138" s="195" t="s">
        <v>154</v>
      </c>
      <c r="E138" s="199" t="s">
        <v>19</v>
      </c>
      <c r="F138" s="200" t="s">
        <v>214</v>
      </c>
      <c r="G138" s="198"/>
      <c r="H138" s="201">
        <v>145.38499999999999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154</v>
      </c>
      <c r="AU138" s="207" t="s">
        <v>78</v>
      </c>
      <c r="AV138" s="13" t="s">
        <v>78</v>
      </c>
      <c r="AW138" s="13" t="s">
        <v>31</v>
      </c>
      <c r="AX138" s="13" t="s">
        <v>76</v>
      </c>
      <c r="AY138" s="207" t="s">
        <v>131</v>
      </c>
    </row>
    <row r="139" spans="1:65" s="2" customFormat="1" ht="21.75" customHeight="1">
      <c r="A139" s="33"/>
      <c r="B139" s="34"/>
      <c r="C139" s="177" t="s">
        <v>215</v>
      </c>
      <c r="D139" s="177" t="s">
        <v>133</v>
      </c>
      <c r="E139" s="178" t="s">
        <v>216</v>
      </c>
      <c r="F139" s="179" t="s">
        <v>217</v>
      </c>
      <c r="G139" s="180" t="s">
        <v>136</v>
      </c>
      <c r="H139" s="181">
        <v>969.23599999999999</v>
      </c>
      <c r="I139" s="182"/>
      <c r="J139" s="183">
        <f>ROUND(I139*H139,2)</f>
        <v>0</v>
      </c>
      <c r="K139" s="179" t="s">
        <v>137</v>
      </c>
      <c r="L139" s="38"/>
      <c r="M139" s="184" t="s">
        <v>19</v>
      </c>
      <c r="N139" s="185" t="s">
        <v>40</v>
      </c>
      <c r="O139" s="63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8" t="s">
        <v>138</v>
      </c>
      <c r="AT139" s="188" t="s">
        <v>133</v>
      </c>
      <c r="AU139" s="188" t="s">
        <v>78</v>
      </c>
      <c r="AY139" s="16" t="s">
        <v>131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6" t="s">
        <v>76</v>
      </c>
      <c r="BK139" s="189">
        <f>ROUND(I139*H139,2)</f>
        <v>0</v>
      </c>
      <c r="BL139" s="16" t="s">
        <v>138</v>
      </c>
      <c r="BM139" s="188" t="s">
        <v>218</v>
      </c>
    </row>
    <row r="140" spans="1:65" s="2" customFormat="1" ht="11.25">
      <c r="A140" s="33"/>
      <c r="B140" s="34"/>
      <c r="C140" s="35"/>
      <c r="D140" s="190" t="s">
        <v>140</v>
      </c>
      <c r="E140" s="35"/>
      <c r="F140" s="191" t="s">
        <v>219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140</v>
      </c>
      <c r="AU140" s="16" t="s">
        <v>78</v>
      </c>
    </row>
    <row r="141" spans="1:65" s="13" customFormat="1" ht="11.25">
      <c r="B141" s="197"/>
      <c r="C141" s="198"/>
      <c r="D141" s="195" t="s">
        <v>154</v>
      </c>
      <c r="E141" s="199" t="s">
        <v>19</v>
      </c>
      <c r="F141" s="200" t="s">
        <v>220</v>
      </c>
      <c r="G141" s="198"/>
      <c r="H141" s="201">
        <v>969.23599999999999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154</v>
      </c>
      <c r="AU141" s="207" t="s">
        <v>78</v>
      </c>
      <c r="AV141" s="13" t="s">
        <v>78</v>
      </c>
      <c r="AW141" s="13" t="s">
        <v>31</v>
      </c>
      <c r="AX141" s="13" t="s">
        <v>76</v>
      </c>
      <c r="AY141" s="207" t="s">
        <v>131</v>
      </c>
    </row>
    <row r="142" spans="1:65" s="2" customFormat="1" ht="24.2" customHeight="1">
      <c r="A142" s="33"/>
      <c r="B142" s="34"/>
      <c r="C142" s="177" t="s">
        <v>221</v>
      </c>
      <c r="D142" s="177" t="s">
        <v>133</v>
      </c>
      <c r="E142" s="178" t="s">
        <v>222</v>
      </c>
      <c r="F142" s="179" t="s">
        <v>223</v>
      </c>
      <c r="G142" s="180" t="s">
        <v>136</v>
      </c>
      <c r="H142" s="181">
        <v>62.51</v>
      </c>
      <c r="I142" s="182"/>
      <c r="J142" s="183">
        <f>ROUND(I142*H142,2)</f>
        <v>0</v>
      </c>
      <c r="K142" s="179" t="s">
        <v>137</v>
      </c>
      <c r="L142" s="38"/>
      <c r="M142" s="184" t="s">
        <v>19</v>
      </c>
      <c r="N142" s="185" t="s">
        <v>40</v>
      </c>
      <c r="O142" s="63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138</v>
      </c>
      <c r="AT142" s="188" t="s">
        <v>133</v>
      </c>
      <c r="AU142" s="188" t="s">
        <v>78</v>
      </c>
      <c r="AY142" s="16" t="s">
        <v>131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76</v>
      </c>
      <c r="BK142" s="189">
        <f>ROUND(I142*H142,2)</f>
        <v>0</v>
      </c>
      <c r="BL142" s="16" t="s">
        <v>138</v>
      </c>
      <c r="BM142" s="188" t="s">
        <v>224</v>
      </c>
    </row>
    <row r="143" spans="1:65" s="2" customFormat="1" ht="11.25">
      <c r="A143" s="33"/>
      <c r="B143" s="34"/>
      <c r="C143" s="35"/>
      <c r="D143" s="190" t="s">
        <v>140</v>
      </c>
      <c r="E143" s="35"/>
      <c r="F143" s="191" t="s">
        <v>225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140</v>
      </c>
      <c r="AU143" s="16" t="s">
        <v>78</v>
      </c>
    </row>
    <row r="144" spans="1:65" s="2" customFormat="1" ht="24.2" customHeight="1">
      <c r="A144" s="33"/>
      <c r="B144" s="34"/>
      <c r="C144" s="177" t="s">
        <v>8</v>
      </c>
      <c r="D144" s="177" t="s">
        <v>133</v>
      </c>
      <c r="E144" s="178" t="s">
        <v>226</v>
      </c>
      <c r="F144" s="179" t="s">
        <v>227</v>
      </c>
      <c r="G144" s="180" t="s">
        <v>136</v>
      </c>
      <c r="H144" s="181">
        <v>112.59</v>
      </c>
      <c r="I144" s="182"/>
      <c r="J144" s="183">
        <f>ROUND(I144*H144,2)</f>
        <v>0</v>
      </c>
      <c r="K144" s="179" t="s">
        <v>137</v>
      </c>
      <c r="L144" s="38"/>
      <c r="M144" s="184" t="s">
        <v>19</v>
      </c>
      <c r="N144" s="185" t="s">
        <v>40</v>
      </c>
      <c r="O144" s="63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8" t="s">
        <v>138</v>
      </c>
      <c r="AT144" s="188" t="s">
        <v>133</v>
      </c>
      <c r="AU144" s="188" t="s">
        <v>78</v>
      </c>
      <c r="AY144" s="16" t="s">
        <v>131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6" t="s">
        <v>76</v>
      </c>
      <c r="BK144" s="189">
        <f>ROUND(I144*H144,2)</f>
        <v>0</v>
      </c>
      <c r="BL144" s="16" t="s">
        <v>138</v>
      </c>
      <c r="BM144" s="188" t="s">
        <v>228</v>
      </c>
    </row>
    <row r="145" spans="1:65" s="2" customFormat="1" ht="11.25">
      <c r="A145" s="33"/>
      <c r="B145" s="34"/>
      <c r="C145" s="35"/>
      <c r="D145" s="190" t="s">
        <v>140</v>
      </c>
      <c r="E145" s="35"/>
      <c r="F145" s="191" t="s">
        <v>229</v>
      </c>
      <c r="G145" s="35"/>
      <c r="H145" s="35"/>
      <c r="I145" s="192"/>
      <c r="J145" s="35"/>
      <c r="K145" s="35"/>
      <c r="L145" s="38"/>
      <c r="M145" s="193"/>
      <c r="N145" s="194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140</v>
      </c>
      <c r="AU145" s="16" t="s">
        <v>78</v>
      </c>
    </row>
    <row r="146" spans="1:65" s="2" customFormat="1" ht="24.2" customHeight="1">
      <c r="A146" s="33"/>
      <c r="B146" s="34"/>
      <c r="C146" s="177" t="s">
        <v>230</v>
      </c>
      <c r="D146" s="177" t="s">
        <v>133</v>
      </c>
      <c r="E146" s="178" t="s">
        <v>231</v>
      </c>
      <c r="F146" s="179" t="s">
        <v>232</v>
      </c>
      <c r="G146" s="180" t="s">
        <v>136</v>
      </c>
      <c r="H146" s="181">
        <v>175.1</v>
      </c>
      <c r="I146" s="182"/>
      <c r="J146" s="183">
        <f>ROUND(I146*H146,2)</f>
        <v>0</v>
      </c>
      <c r="K146" s="179" t="s">
        <v>137</v>
      </c>
      <c r="L146" s="38"/>
      <c r="M146" s="184" t="s">
        <v>19</v>
      </c>
      <c r="N146" s="185" t="s">
        <v>40</v>
      </c>
      <c r="O146" s="63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8" t="s">
        <v>138</v>
      </c>
      <c r="AT146" s="188" t="s">
        <v>133</v>
      </c>
      <c r="AU146" s="188" t="s">
        <v>78</v>
      </c>
      <c r="AY146" s="16" t="s">
        <v>131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6" t="s">
        <v>76</v>
      </c>
      <c r="BK146" s="189">
        <f>ROUND(I146*H146,2)</f>
        <v>0</v>
      </c>
      <c r="BL146" s="16" t="s">
        <v>138</v>
      </c>
      <c r="BM146" s="188" t="s">
        <v>233</v>
      </c>
    </row>
    <row r="147" spans="1:65" s="2" customFormat="1" ht="11.25">
      <c r="A147" s="33"/>
      <c r="B147" s="34"/>
      <c r="C147" s="35"/>
      <c r="D147" s="190" t="s">
        <v>140</v>
      </c>
      <c r="E147" s="35"/>
      <c r="F147" s="191" t="s">
        <v>234</v>
      </c>
      <c r="G147" s="35"/>
      <c r="H147" s="35"/>
      <c r="I147" s="192"/>
      <c r="J147" s="35"/>
      <c r="K147" s="35"/>
      <c r="L147" s="38"/>
      <c r="M147" s="193"/>
      <c r="N147" s="194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140</v>
      </c>
      <c r="AU147" s="16" t="s">
        <v>78</v>
      </c>
    </row>
    <row r="148" spans="1:65" s="12" customFormat="1" ht="22.9" customHeight="1">
      <c r="B148" s="161"/>
      <c r="C148" s="162"/>
      <c r="D148" s="163" t="s">
        <v>68</v>
      </c>
      <c r="E148" s="175" t="s">
        <v>161</v>
      </c>
      <c r="F148" s="175" t="s">
        <v>235</v>
      </c>
      <c r="G148" s="162"/>
      <c r="H148" s="162"/>
      <c r="I148" s="165"/>
      <c r="J148" s="176">
        <f>BK148</f>
        <v>0</v>
      </c>
      <c r="K148" s="162"/>
      <c r="L148" s="167"/>
      <c r="M148" s="168"/>
      <c r="N148" s="169"/>
      <c r="O148" s="169"/>
      <c r="P148" s="170">
        <f>SUM(P149:P170)</f>
        <v>0</v>
      </c>
      <c r="Q148" s="169"/>
      <c r="R148" s="170">
        <f>SUM(R149:R170)</f>
        <v>1510.8470648000002</v>
      </c>
      <c r="S148" s="169"/>
      <c r="T148" s="171">
        <f>SUM(T149:T170)</f>
        <v>0</v>
      </c>
      <c r="AR148" s="172" t="s">
        <v>76</v>
      </c>
      <c r="AT148" s="173" t="s">
        <v>68</v>
      </c>
      <c r="AU148" s="173" t="s">
        <v>76</v>
      </c>
      <c r="AY148" s="172" t="s">
        <v>131</v>
      </c>
      <c r="BK148" s="174">
        <f>SUM(BK149:BK170)</f>
        <v>0</v>
      </c>
    </row>
    <row r="149" spans="1:65" s="2" customFormat="1" ht="21.75" customHeight="1">
      <c r="A149" s="33"/>
      <c r="B149" s="34"/>
      <c r="C149" s="177" t="s">
        <v>236</v>
      </c>
      <c r="D149" s="177" t="s">
        <v>133</v>
      </c>
      <c r="E149" s="178" t="s">
        <v>237</v>
      </c>
      <c r="F149" s="179" t="s">
        <v>238</v>
      </c>
      <c r="G149" s="180" t="s">
        <v>136</v>
      </c>
      <c r="H149" s="181">
        <v>969.23599999999999</v>
      </c>
      <c r="I149" s="182"/>
      <c r="J149" s="183">
        <f>ROUND(I149*H149,2)</f>
        <v>0</v>
      </c>
      <c r="K149" s="179" t="s">
        <v>137</v>
      </c>
      <c r="L149" s="38"/>
      <c r="M149" s="184" t="s">
        <v>19</v>
      </c>
      <c r="N149" s="185" t="s">
        <v>40</v>
      </c>
      <c r="O149" s="63"/>
      <c r="P149" s="186">
        <f>O149*H149</f>
        <v>0</v>
      </c>
      <c r="Q149" s="186">
        <v>0.23</v>
      </c>
      <c r="R149" s="186">
        <f>Q149*H149</f>
        <v>222.92428000000001</v>
      </c>
      <c r="S149" s="186">
        <v>0</v>
      </c>
      <c r="T149" s="18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8" t="s">
        <v>138</v>
      </c>
      <c r="AT149" s="188" t="s">
        <v>133</v>
      </c>
      <c r="AU149" s="188" t="s">
        <v>78</v>
      </c>
      <c r="AY149" s="16" t="s">
        <v>131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6" t="s">
        <v>76</v>
      </c>
      <c r="BK149" s="189">
        <f>ROUND(I149*H149,2)</f>
        <v>0</v>
      </c>
      <c r="BL149" s="16" t="s">
        <v>138</v>
      </c>
      <c r="BM149" s="188" t="s">
        <v>239</v>
      </c>
    </row>
    <row r="150" spans="1:65" s="2" customFormat="1" ht="11.25">
      <c r="A150" s="33"/>
      <c r="B150" s="34"/>
      <c r="C150" s="35"/>
      <c r="D150" s="190" t="s">
        <v>140</v>
      </c>
      <c r="E150" s="35"/>
      <c r="F150" s="191" t="s">
        <v>240</v>
      </c>
      <c r="G150" s="35"/>
      <c r="H150" s="35"/>
      <c r="I150" s="192"/>
      <c r="J150" s="35"/>
      <c r="K150" s="35"/>
      <c r="L150" s="38"/>
      <c r="M150" s="193"/>
      <c r="N150" s="194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140</v>
      </c>
      <c r="AU150" s="16" t="s">
        <v>78</v>
      </c>
    </row>
    <row r="151" spans="1:65" s="2" customFormat="1" ht="19.5">
      <c r="A151" s="33"/>
      <c r="B151" s="34"/>
      <c r="C151" s="35"/>
      <c r="D151" s="195" t="s">
        <v>152</v>
      </c>
      <c r="E151" s="35"/>
      <c r="F151" s="196" t="s">
        <v>241</v>
      </c>
      <c r="G151" s="35"/>
      <c r="H151" s="35"/>
      <c r="I151" s="192"/>
      <c r="J151" s="35"/>
      <c r="K151" s="35"/>
      <c r="L151" s="38"/>
      <c r="M151" s="193"/>
      <c r="N151" s="194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152</v>
      </c>
      <c r="AU151" s="16" t="s">
        <v>78</v>
      </c>
    </row>
    <row r="152" spans="1:65" s="13" customFormat="1" ht="11.25">
      <c r="B152" s="197"/>
      <c r="C152" s="198"/>
      <c r="D152" s="195" t="s">
        <v>154</v>
      </c>
      <c r="E152" s="199" t="s">
        <v>19</v>
      </c>
      <c r="F152" s="200" t="s">
        <v>220</v>
      </c>
      <c r="G152" s="198"/>
      <c r="H152" s="201">
        <v>969.23599999999999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154</v>
      </c>
      <c r="AU152" s="207" t="s">
        <v>78</v>
      </c>
      <c r="AV152" s="13" t="s">
        <v>78</v>
      </c>
      <c r="AW152" s="13" t="s">
        <v>31</v>
      </c>
      <c r="AX152" s="13" t="s">
        <v>76</v>
      </c>
      <c r="AY152" s="207" t="s">
        <v>131</v>
      </c>
    </row>
    <row r="153" spans="1:65" s="2" customFormat="1" ht="21.75" customHeight="1">
      <c r="A153" s="33"/>
      <c r="B153" s="34"/>
      <c r="C153" s="177" t="s">
        <v>242</v>
      </c>
      <c r="D153" s="177" t="s">
        <v>133</v>
      </c>
      <c r="E153" s="178" t="s">
        <v>243</v>
      </c>
      <c r="F153" s="179" t="s">
        <v>244</v>
      </c>
      <c r="G153" s="180" t="s">
        <v>136</v>
      </c>
      <c r="H153" s="181">
        <v>1807.421</v>
      </c>
      <c r="I153" s="182"/>
      <c r="J153" s="183">
        <f>ROUND(I153*H153,2)</f>
        <v>0</v>
      </c>
      <c r="K153" s="179" t="s">
        <v>137</v>
      </c>
      <c r="L153" s="38"/>
      <c r="M153" s="184" t="s">
        <v>19</v>
      </c>
      <c r="N153" s="185" t="s">
        <v>40</v>
      </c>
      <c r="O153" s="63"/>
      <c r="P153" s="186">
        <f>O153*H153</f>
        <v>0</v>
      </c>
      <c r="Q153" s="186">
        <v>0.34499999999999997</v>
      </c>
      <c r="R153" s="186">
        <f>Q153*H153</f>
        <v>623.56024500000001</v>
      </c>
      <c r="S153" s="186">
        <v>0</v>
      </c>
      <c r="T153" s="18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8" t="s">
        <v>138</v>
      </c>
      <c r="AT153" s="188" t="s">
        <v>133</v>
      </c>
      <c r="AU153" s="188" t="s">
        <v>78</v>
      </c>
      <c r="AY153" s="16" t="s">
        <v>131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6" t="s">
        <v>76</v>
      </c>
      <c r="BK153" s="189">
        <f>ROUND(I153*H153,2)</f>
        <v>0</v>
      </c>
      <c r="BL153" s="16" t="s">
        <v>138</v>
      </c>
      <c r="BM153" s="188" t="s">
        <v>245</v>
      </c>
    </row>
    <row r="154" spans="1:65" s="2" customFormat="1" ht="11.25">
      <c r="A154" s="33"/>
      <c r="B154" s="34"/>
      <c r="C154" s="35"/>
      <c r="D154" s="190" t="s">
        <v>140</v>
      </c>
      <c r="E154" s="35"/>
      <c r="F154" s="191" t="s">
        <v>246</v>
      </c>
      <c r="G154" s="35"/>
      <c r="H154" s="35"/>
      <c r="I154" s="192"/>
      <c r="J154" s="35"/>
      <c r="K154" s="35"/>
      <c r="L154" s="38"/>
      <c r="M154" s="193"/>
      <c r="N154" s="194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140</v>
      </c>
      <c r="AU154" s="16" t="s">
        <v>78</v>
      </c>
    </row>
    <row r="155" spans="1:65" s="13" customFormat="1" ht="11.25">
      <c r="B155" s="197"/>
      <c r="C155" s="198"/>
      <c r="D155" s="195" t="s">
        <v>154</v>
      </c>
      <c r="E155" s="199" t="s">
        <v>19</v>
      </c>
      <c r="F155" s="200" t="s">
        <v>247</v>
      </c>
      <c r="G155" s="198"/>
      <c r="H155" s="201">
        <v>1807.421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154</v>
      </c>
      <c r="AU155" s="207" t="s">
        <v>78</v>
      </c>
      <c r="AV155" s="13" t="s">
        <v>78</v>
      </c>
      <c r="AW155" s="13" t="s">
        <v>31</v>
      </c>
      <c r="AX155" s="13" t="s">
        <v>76</v>
      </c>
      <c r="AY155" s="207" t="s">
        <v>131</v>
      </c>
    </row>
    <row r="156" spans="1:65" s="2" customFormat="1" ht="21.75" customHeight="1">
      <c r="A156" s="33"/>
      <c r="B156" s="34"/>
      <c r="C156" s="177" t="s">
        <v>248</v>
      </c>
      <c r="D156" s="177" t="s">
        <v>133</v>
      </c>
      <c r="E156" s="178" t="s">
        <v>249</v>
      </c>
      <c r="F156" s="179" t="s">
        <v>250</v>
      </c>
      <c r="G156" s="180" t="s">
        <v>136</v>
      </c>
      <c r="H156" s="181">
        <v>969.23599999999999</v>
      </c>
      <c r="I156" s="182"/>
      <c r="J156" s="183">
        <f>ROUND(I156*H156,2)</f>
        <v>0</v>
      </c>
      <c r="K156" s="179" t="s">
        <v>137</v>
      </c>
      <c r="L156" s="38"/>
      <c r="M156" s="184" t="s">
        <v>19</v>
      </c>
      <c r="N156" s="185" t="s">
        <v>40</v>
      </c>
      <c r="O156" s="63"/>
      <c r="P156" s="186">
        <f>O156*H156</f>
        <v>0</v>
      </c>
      <c r="Q156" s="186">
        <v>0.46</v>
      </c>
      <c r="R156" s="186">
        <f>Q156*H156</f>
        <v>445.84856000000002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138</v>
      </c>
      <c r="AT156" s="188" t="s">
        <v>133</v>
      </c>
      <c r="AU156" s="188" t="s">
        <v>78</v>
      </c>
      <c r="AY156" s="16" t="s">
        <v>131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6" t="s">
        <v>76</v>
      </c>
      <c r="BK156" s="189">
        <f>ROUND(I156*H156,2)</f>
        <v>0</v>
      </c>
      <c r="BL156" s="16" t="s">
        <v>138</v>
      </c>
      <c r="BM156" s="188" t="s">
        <v>251</v>
      </c>
    </row>
    <row r="157" spans="1:65" s="2" customFormat="1" ht="11.25">
      <c r="A157" s="33"/>
      <c r="B157" s="34"/>
      <c r="C157" s="35"/>
      <c r="D157" s="190" t="s">
        <v>140</v>
      </c>
      <c r="E157" s="35"/>
      <c r="F157" s="191" t="s">
        <v>252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140</v>
      </c>
      <c r="AU157" s="16" t="s">
        <v>78</v>
      </c>
    </row>
    <row r="158" spans="1:65" s="2" customFormat="1" ht="19.5">
      <c r="A158" s="33"/>
      <c r="B158" s="34"/>
      <c r="C158" s="35"/>
      <c r="D158" s="195" t="s">
        <v>152</v>
      </c>
      <c r="E158" s="35"/>
      <c r="F158" s="196" t="s">
        <v>253</v>
      </c>
      <c r="G158" s="35"/>
      <c r="H158" s="35"/>
      <c r="I158" s="192"/>
      <c r="J158" s="35"/>
      <c r="K158" s="35"/>
      <c r="L158" s="38"/>
      <c r="M158" s="193"/>
      <c r="N158" s="194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152</v>
      </c>
      <c r="AU158" s="16" t="s">
        <v>78</v>
      </c>
    </row>
    <row r="159" spans="1:65" s="13" customFormat="1" ht="11.25">
      <c r="B159" s="197"/>
      <c r="C159" s="198"/>
      <c r="D159" s="195" t="s">
        <v>154</v>
      </c>
      <c r="E159" s="199" t="s">
        <v>19</v>
      </c>
      <c r="F159" s="200" t="s">
        <v>220</v>
      </c>
      <c r="G159" s="198"/>
      <c r="H159" s="201">
        <v>969.23599999999999</v>
      </c>
      <c r="I159" s="202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154</v>
      </c>
      <c r="AU159" s="207" t="s">
        <v>78</v>
      </c>
      <c r="AV159" s="13" t="s">
        <v>78</v>
      </c>
      <c r="AW159" s="13" t="s">
        <v>31</v>
      </c>
      <c r="AX159" s="13" t="s">
        <v>76</v>
      </c>
      <c r="AY159" s="207" t="s">
        <v>131</v>
      </c>
    </row>
    <row r="160" spans="1:65" s="2" customFormat="1" ht="21.75" customHeight="1">
      <c r="A160" s="33"/>
      <c r="B160" s="34"/>
      <c r="C160" s="177" t="s">
        <v>254</v>
      </c>
      <c r="D160" s="177" t="s">
        <v>133</v>
      </c>
      <c r="E160" s="178" t="s">
        <v>255</v>
      </c>
      <c r="F160" s="179" t="s">
        <v>256</v>
      </c>
      <c r="G160" s="180" t="s">
        <v>136</v>
      </c>
      <c r="H160" s="181">
        <v>99.83</v>
      </c>
      <c r="I160" s="182"/>
      <c r="J160" s="183">
        <f>ROUND(I160*H160,2)</f>
        <v>0</v>
      </c>
      <c r="K160" s="179" t="s">
        <v>137</v>
      </c>
      <c r="L160" s="38"/>
      <c r="M160" s="184" t="s">
        <v>19</v>
      </c>
      <c r="N160" s="185" t="s">
        <v>40</v>
      </c>
      <c r="O160" s="63"/>
      <c r="P160" s="186">
        <f>O160*H160</f>
        <v>0</v>
      </c>
      <c r="Q160" s="186">
        <v>0.23</v>
      </c>
      <c r="R160" s="186">
        <f>Q160*H160</f>
        <v>22.960900000000002</v>
      </c>
      <c r="S160" s="186">
        <v>0</v>
      </c>
      <c r="T160" s="18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8" t="s">
        <v>138</v>
      </c>
      <c r="AT160" s="188" t="s">
        <v>133</v>
      </c>
      <c r="AU160" s="188" t="s">
        <v>78</v>
      </c>
      <c r="AY160" s="16" t="s">
        <v>131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6" t="s">
        <v>76</v>
      </c>
      <c r="BK160" s="189">
        <f>ROUND(I160*H160,2)</f>
        <v>0</v>
      </c>
      <c r="BL160" s="16" t="s">
        <v>138</v>
      </c>
      <c r="BM160" s="188" t="s">
        <v>257</v>
      </c>
    </row>
    <row r="161" spans="1:65" s="2" customFormat="1" ht="11.25">
      <c r="A161" s="33"/>
      <c r="B161" s="34"/>
      <c r="C161" s="35"/>
      <c r="D161" s="190" t="s">
        <v>140</v>
      </c>
      <c r="E161" s="35"/>
      <c r="F161" s="191" t="s">
        <v>258</v>
      </c>
      <c r="G161" s="35"/>
      <c r="H161" s="35"/>
      <c r="I161" s="192"/>
      <c r="J161" s="35"/>
      <c r="K161" s="35"/>
      <c r="L161" s="38"/>
      <c r="M161" s="193"/>
      <c r="N161" s="194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140</v>
      </c>
      <c r="AU161" s="16" t="s">
        <v>78</v>
      </c>
    </row>
    <row r="162" spans="1:65" s="2" customFormat="1" ht="21.75" customHeight="1">
      <c r="A162" s="33"/>
      <c r="B162" s="34"/>
      <c r="C162" s="177" t="s">
        <v>7</v>
      </c>
      <c r="D162" s="177" t="s">
        <v>133</v>
      </c>
      <c r="E162" s="178" t="s">
        <v>259</v>
      </c>
      <c r="F162" s="179" t="s">
        <v>260</v>
      </c>
      <c r="G162" s="180" t="s">
        <v>136</v>
      </c>
      <c r="H162" s="181">
        <v>704.95</v>
      </c>
      <c r="I162" s="182"/>
      <c r="J162" s="183">
        <f>ROUND(I162*H162,2)</f>
        <v>0</v>
      </c>
      <c r="K162" s="179" t="s">
        <v>137</v>
      </c>
      <c r="L162" s="38"/>
      <c r="M162" s="184" t="s">
        <v>19</v>
      </c>
      <c r="N162" s="185" t="s">
        <v>40</v>
      </c>
      <c r="O162" s="63"/>
      <c r="P162" s="186">
        <f>O162*H162</f>
        <v>0</v>
      </c>
      <c r="Q162" s="186">
        <v>1.9720000000000001E-2</v>
      </c>
      <c r="R162" s="186">
        <f>Q162*H162</f>
        <v>13.901614000000002</v>
      </c>
      <c r="S162" s="186">
        <v>0</v>
      </c>
      <c r="T162" s="18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138</v>
      </c>
      <c r="AT162" s="188" t="s">
        <v>133</v>
      </c>
      <c r="AU162" s="188" t="s">
        <v>78</v>
      </c>
      <c r="AY162" s="16" t="s">
        <v>131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6" t="s">
        <v>76</v>
      </c>
      <c r="BK162" s="189">
        <f>ROUND(I162*H162,2)</f>
        <v>0</v>
      </c>
      <c r="BL162" s="16" t="s">
        <v>138</v>
      </c>
      <c r="BM162" s="188" t="s">
        <v>261</v>
      </c>
    </row>
    <row r="163" spans="1:65" s="2" customFormat="1" ht="11.25">
      <c r="A163" s="33"/>
      <c r="B163" s="34"/>
      <c r="C163" s="35"/>
      <c r="D163" s="190" t="s">
        <v>140</v>
      </c>
      <c r="E163" s="35"/>
      <c r="F163" s="191" t="s">
        <v>262</v>
      </c>
      <c r="G163" s="35"/>
      <c r="H163" s="35"/>
      <c r="I163" s="192"/>
      <c r="J163" s="35"/>
      <c r="K163" s="35"/>
      <c r="L163" s="38"/>
      <c r="M163" s="193"/>
      <c r="N163" s="194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140</v>
      </c>
      <c r="AU163" s="16" t="s">
        <v>78</v>
      </c>
    </row>
    <row r="164" spans="1:65" s="13" customFormat="1" ht="11.25">
      <c r="B164" s="197"/>
      <c r="C164" s="198"/>
      <c r="D164" s="195" t="s">
        <v>154</v>
      </c>
      <c r="E164" s="199" t="s">
        <v>19</v>
      </c>
      <c r="F164" s="200" t="s">
        <v>263</v>
      </c>
      <c r="G164" s="198"/>
      <c r="H164" s="201">
        <v>704.95</v>
      </c>
      <c r="I164" s="202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154</v>
      </c>
      <c r="AU164" s="207" t="s">
        <v>78</v>
      </c>
      <c r="AV164" s="13" t="s">
        <v>78</v>
      </c>
      <c r="AW164" s="13" t="s">
        <v>31</v>
      </c>
      <c r="AX164" s="13" t="s">
        <v>76</v>
      </c>
      <c r="AY164" s="207" t="s">
        <v>131</v>
      </c>
    </row>
    <row r="165" spans="1:65" s="2" customFormat="1" ht="21.75" customHeight="1">
      <c r="A165" s="33"/>
      <c r="B165" s="34"/>
      <c r="C165" s="177" t="s">
        <v>264</v>
      </c>
      <c r="D165" s="177" t="s">
        <v>133</v>
      </c>
      <c r="E165" s="178" t="s">
        <v>265</v>
      </c>
      <c r="F165" s="179" t="s">
        <v>266</v>
      </c>
      <c r="G165" s="180" t="s">
        <v>136</v>
      </c>
      <c r="H165" s="181">
        <v>704.95</v>
      </c>
      <c r="I165" s="182"/>
      <c r="J165" s="183">
        <f>ROUND(I165*H165,2)</f>
        <v>0</v>
      </c>
      <c r="K165" s="179" t="s">
        <v>137</v>
      </c>
      <c r="L165" s="38"/>
      <c r="M165" s="184" t="s">
        <v>19</v>
      </c>
      <c r="N165" s="185" t="s">
        <v>40</v>
      </c>
      <c r="O165" s="63"/>
      <c r="P165" s="186">
        <f>O165*H165</f>
        <v>0</v>
      </c>
      <c r="Q165" s="186">
        <v>2.3939999999999999E-2</v>
      </c>
      <c r="R165" s="186">
        <f>Q165*H165</f>
        <v>16.876503</v>
      </c>
      <c r="S165" s="186">
        <v>0</v>
      </c>
      <c r="T165" s="18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8" t="s">
        <v>138</v>
      </c>
      <c r="AT165" s="188" t="s">
        <v>133</v>
      </c>
      <c r="AU165" s="188" t="s">
        <v>78</v>
      </c>
      <c r="AY165" s="16" t="s">
        <v>131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6" t="s">
        <v>76</v>
      </c>
      <c r="BK165" s="189">
        <f>ROUND(I165*H165,2)</f>
        <v>0</v>
      </c>
      <c r="BL165" s="16" t="s">
        <v>138</v>
      </c>
      <c r="BM165" s="188" t="s">
        <v>267</v>
      </c>
    </row>
    <row r="166" spans="1:65" s="2" customFormat="1" ht="11.25">
      <c r="A166" s="33"/>
      <c r="B166" s="34"/>
      <c r="C166" s="35"/>
      <c r="D166" s="190" t="s">
        <v>140</v>
      </c>
      <c r="E166" s="35"/>
      <c r="F166" s="191" t="s">
        <v>268</v>
      </c>
      <c r="G166" s="35"/>
      <c r="H166" s="35"/>
      <c r="I166" s="192"/>
      <c r="J166" s="35"/>
      <c r="K166" s="35"/>
      <c r="L166" s="38"/>
      <c r="M166" s="193"/>
      <c r="N166" s="194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140</v>
      </c>
      <c r="AU166" s="16" t="s">
        <v>78</v>
      </c>
    </row>
    <row r="167" spans="1:65" s="13" customFormat="1" ht="11.25">
      <c r="B167" s="197"/>
      <c r="C167" s="198"/>
      <c r="D167" s="195" t="s">
        <v>154</v>
      </c>
      <c r="E167" s="199" t="s">
        <v>19</v>
      </c>
      <c r="F167" s="200" t="s">
        <v>263</v>
      </c>
      <c r="G167" s="198"/>
      <c r="H167" s="201">
        <v>704.95</v>
      </c>
      <c r="I167" s="202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154</v>
      </c>
      <c r="AU167" s="207" t="s">
        <v>78</v>
      </c>
      <c r="AV167" s="13" t="s">
        <v>78</v>
      </c>
      <c r="AW167" s="13" t="s">
        <v>31</v>
      </c>
      <c r="AX167" s="13" t="s">
        <v>76</v>
      </c>
      <c r="AY167" s="207" t="s">
        <v>131</v>
      </c>
    </row>
    <row r="168" spans="1:65" s="2" customFormat="1" ht="24.2" customHeight="1">
      <c r="A168" s="33"/>
      <c r="B168" s="34"/>
      <c r="C168" s="177" t="s">
        <v>269</v>
      </c>
      <c r="D168" s="177" t="s">
        <v>133</v>
      </c>
      <c r="E168" s="178" t="s">
        <v>270</v>
      </c>
      <c r="F168" s="179" t="s">
        <v>271</v>
      </c>
      <c r="G168" s="180" t="s">
        <v>136</v>
      </c>
      <c r="H168" s="181">
        <v>726.52099999999996</v>
      </c>
      <c r="I168" s="182"/>
      <c r="J168" s="183">
        <f>ROUND(I168*H168,2)</f>
        <v>0</v>
      </c>
      <c r="K168" s="179" t="s">
        <v>137</v>
      </c>
      <c r="L168" s="38"/>
      <c r="M168" s="184" t="s">
        <v>19</v>
      </c>
      <c r="N168" s="185" t="s">
        <v>40</v>
      </c>
      <c r="O168" s="63"/>
      <c r="P168" s="186">
        <f>O168*H168</f>
        <v>0</v>
      </c>
      <c r="Q168" s="186">
        <v>0.2268</v>
      </c>
      <c r="R168" s="186">
        <f>Q168*H168</f>
        <v>164.7749628</v>
      </c>
      <c r="S168" s="186">
        <v>0</v>
      </c>
      <c r="T168" s="18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8" t="s">
        <v>138</v>
      </c>
      <c r="AT168" s="188" t="s">
        <v>133</v>
      </c>
      <c r="AU168" s="188" t="s">
        <v>78</v>
      </c>
      <c r="AY168" s="16" t="s">
        <v>131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6" t="s">
        <v>76</v>
      </c>
      <c r="BK168" s="189">
        <f>ROUND(I168*H168,2)</f>
        <v>0</v>
      </c>
      <c r="BL168" s="16" t="s">
        <v>138</v>
      </c>
      <c r="BM168" s="188" t="s">
        <v>272</v>
      </c>
    </row>
    <row r="169" spans="1:65" s="2" customFormat="1" ht="11.25">
      <c r="A169" s="33"/>
      <c r="B169" s="34"/>
      <c r="C169" s="35"/>
      <c r="D169" s="190" t="s">
        <v>140</v>
      </c>
      <c r="E169" s="35"/>
      <c r="F169" s="191" t="s">
        <v>273</v>
      </c>
      <c r="G169" s="35"/>
      <c r="H169" s="35"/>
      <c r="I169" s="192"/>
      <c r="J169" s="35"/>
      <c r="K169" s="35"/>
      <c r="L169" s="38"/>
      <c r="M169" s="193"/>
      <c r="N169" s="194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140</v>
      </c>
      <c r="AU169" s="16" t="s">
        <v>78</v>
      </c>
    </row>
    <row r="170" spans="1:65" s="13" customFormat="1" ht="11.25">
      <c r="B170" s="197"/>
      <c r="C170" s="198"/>
      <c r="D170" s="195" t="s">
        <v>154</v>
      </c>
      <c r="E170" s="199" t="s">
        <v>19</v>
      </c>
      <c r="F170" s="200" t="s">
        <v>274</v>
      </c>
      <c r="G170" s="198"/>
      <c r="H170" s="201">
        <v>726.52099999999996</v>
      </c>
      <c r="I170" s="202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154</v>
      </c>
      <c r="AU170" s="207" t="s">
        <v>78</v>
      </c>
      <c r="AV170" s="13" t="s">
        <v>78</v>
      </c>
      <c r="AW170" s="13" t="s">
        <v>31</v>
      </c>
      <c r="AX170" s="13" t="s">
        <v>76</v>
      </c>
      <c r="AY170" s="207" t="s">
        <v>131</v>
      </c>
    </row>
    <row r="171" spans="1:65" s="12" customFormat="1" ht="22.9" customHeight="1">
      <c r="B171" s="161"/>
      <c r="C171" s="162"/>
      <c r="D171" s="163" t="s">
        <v>68</v>
      </c>
      <c r="E171" s="175" t="s">
        <v>189</v>
      </c>
      <c r="F171" s="175" t="s">
        <v>275</v>
      </c>
      <c r="G171" s="162"/>
      <c r="H171" s="162"/>
      <c r="I171" s="165"/>
      <c r="J171" s="176">
        <f>BK171</f>
        <v>0</v>
      </c>
      <c r="K171" s="162"/>
      <c r="L171" s="167"/>
      <c r="M171" s="168"/>
      <c r="N171" s="169"/>
      <c r="O171" s="169"/>
      <c r="P171" s="170">
        <f>SUM(P172:P174)</f>
        <v>0</v>
      </c>
      <c r="Q171" s="169"/>
      <c r="R171" s="170">
        <f>SUM(R172:R174)</f>
        <v>4.1999999999999997E-3</v>
      </c>
      <c r="S171" s="169"/>
      <c r="T171" s="171">
        <f>SUM(T172:T174)</f>
        <v>0</v>
      </c>
      <c r="AR171" s="172" t="s">
        <v>76</v>
      </c>
      <c r="AT171" s="173" t="s">
        <v>68</v>
      </c>
      <c r="AU171" s="173" t="s">
        <v>76</v>
      </c>
      <c r="AY171" s="172" t="s">
        <v>131</v>
      </c>
      <c r="BK171" s="174">
        <f>SUM(BK172:BK174)</f>
        <v>0</v>
      </c>
    </row>
    <row r="172" spans="1:65" s="2" customFormat="1" ht="21.75" customHeight="1">
      <c r="A172" s="33"/>
      <c r="B172" s="34"/>
      <c r="C172" s="177" t="s">
        <v>276</v>
      </c>
      <c r="D172" s="177" t="s">
        <v>133</v>
      </c>
      <c r="E172" s="178" t="s">
        <v>277</v>
      </c>
      <c r="F172" s="179" t="s">
        <v>278</v>
      </c>
      <c r="G172" s="180" t="s">
        <v>279</v>
      </c>
      <c r="H172" s="181">
        <v>2</v>
      </c>
      <c r="I172" s="182"/>
      <c r="J172" s="183">
        <f>ROUND(I172*H172,2)</f>
        <v>0</v>
      </c>
      <c r="K172" s="179" t="s">
        <v>137</v>
      </c>
      <c r="L172" s="38"/>
      <c r="M172" s="184" t="s">
        <v>19</v>
      </c>
      <c r="N172" s="185" t="s">
        <v>40</v>
      </c>
      <c r="O172" s="63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8" t="s">
        <v>138</v>
      </c>
      <c r="AT172" s="188" t="s">
        <v>133</v>
      </c>
      <c r="AU172" s="188" t="s">
        <v>78</v>
      </c>
      <c r="AY172" s="16" t="s">
        <v>131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16" t="s">
        <v>76</v>
      </c>
      <c r="BK172" s="189">
        <f>ROUND(I172*H172,2)</f>
        <v>0</v>
      </c>
      <c r="BL172" s="16" t="s">
        <v>138</v>
      </c>
      <c r="BM172" s="188" t="s">
        <v>280</v>
      </c>
    </row>
    <row r="173" spans="1:65" s="2" customFormat="1" ht="11.25">
      <c r="A173" s="33"/>
      <c r="B173" s="34"/>
      <c r="C173" s="35"/>
      <c r="D173" s="190" t="s">
        <v>140</v>
      </c>
      <c r="E173" s="35"/>
      <c r="F173" s="191" t="s">
        <v>281</v>
      </c>
      <c r="G173" s="35"/>
      <c r="H173" s="35"/>
      <c r="I173" s="192"/>
      <c r="J173" s="35"/>
      <c r="K173" s="35"/>
      <c r="L173" s="38"/>
      <c r="M173" s="193"/>
      <c r="N173" s="194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140</v>
      </c>
      <c r="AU173" s="16" t="s">
        <v>78</v>
      </c>
    </row>
    <row r="174" spans="1:65" s="2" customFormat="1" ht="16.5" customHeight="1">
      <c r="A174" s="33"/>
      <c r="B174" s="34"/>
      <c r="C174" s="208" t="s">
        <v>282</v>
      </c>
      <c r="D174" s="208" t="s">
        <v>283</v>
      </c>
      <c r="E174" s="209" t="s">
        <v>284</v>
      </c>
      <c r="F174" s="210" t="s">
        <v>285</v>
      </c>
      <c r="G174" s="211" t="s">
        <v>279</v>
      </c>
      <c r="H174" s="212">
        <v>2</v>
      </c>
      <c r="I174" s="213"/>
      <c r="J174" s="214">
        <f>ROUND(I174*H174,2)</f>
        <v>0</v>
      </c>
      <c r="K174" s="210" t="s">
        <v>137</v>
      </c>
      <c r="L174" s="215"/>
      <c r="M174" s="216" t="s">
        <v>19</v>
      </c>
      <c r="N174" s="217" t="s">
        <v>40</v>
      </c>
      <c r="O174" s="63"/>
      <c r="P174" s="186">
        <f>O174*H174</f>
        <v>0</v>
      </c>
      <c r="Q174" s="186">
        <v>2.0999999999999999E-3</v>
      </c>
      <c r="R174" s="186">
        <f>Q174*H174</f>
        <v>4.1999999999999997E-3</v>
      </c>
      <c r="S174" s="186">
        <v>0</v>
      </c>
      <c r="T174" s="18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182</v>
      </c>
      <c r="AT174" s="188" t="s">
        <v>283</v>
      </c>
      <c r="AU174" s="188" t="s">
        <v>78</v>
      </c>
      <c r="AY174" s="16" t="s">
        <v>131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6" t="s">
        <v>76</v>
      </c>
      <c r="BK174" s="189">
        <f>ROUND(I174*H174,2)</f>
        <v>0</v>
      </c>
      <c r="BL174" s="16" t="s">
        <v>138</v>
      </c>
      <c r="BM174" s="188" t="s">
        <v>286</v>
      </c>
    </row>
    <row r="175" spans="1:65" s="12" customFormat="1" ht="22.9" customHeight="1">
      <c r="B175" s="161"/>
      <c r="C175" s="162"/>
      <c r="D175" s="163" t="s">
        <v>68</v>
      </c>
      <c r="E175" s="175" t="s">
        <v>287</v>
      </c>
      <c r="F175" s="175" t="s">
        <v>288</v>
      </c>
      <c r="G175" s="162"/>
      <c r="H175" s="162"/>
      <c r="I175" s="165"/>
      <c r="J175" s="176">
        <f>BK175</f>
        <v>0</v>
      </c>
      <c r="K175" s="162"/>
      <c r="L175" s="167"/>
      <c r="M175" s="168"/>
      <c r="N175" s="169"/>
      <c r="O175" s="169"/>
      <c r="P175" s="170">
        <f>SUM(P176:P177)</f>
        <v>0</v>
      </c>
      <c r="Q175" s="169"/>
      <c r="R175" s="170">
        <f>SUM(R176:R177)</f>
        <v>0</v>
      </c>
      <c r="S175" s="169"/>
      <c r="T175" s="171">
        <f>SUM(T176:T177)</f>
        <v>0</v>
      </c>
      <c r="AR175" s="172" t="s">
        <v>76</v>
      </c>
      <c r="AT175" s="173" t="s">
        <v>68</v>
      </c>
      <c r="AU175" s="173" t="s">
        <v>76</v>
      </c>
      <c r="AY175" s="172" t="s">
        <v>131</v>
      </c>
      <c r="BK175" s="174">
        <f>SUM(BK176:BK177)</f>
        <v>0</v>
      </c>
    </row>
    <row r="176" spans="1:65" s="2" customFormat="1" ht="24.2" customHeight="1">
      <c r="A176" s="33"/>
      <c r="B176" s="34"/>
      <c r="C176" s="177" t="s">
        <v>289</v>
      </c>
      <c r="D176" s="177" t="s">
        <v>133</v>
      </c>
      <c r="E176" s="178" t="s">
        <v>290</v>
      </c>
      <c r="F176" s="179" t="s">
        <v>291</v>
      </c>
      <c r="G176" s="180" t="s">
        <v>198</v>
      </c>
      <c r="H176" s="181">
        <v>1510.8510000000001</v>
      </c>
      <c r="I176" s="182"/>
      <c r="J176" s="183">
        <f>ROUND(I176*H176,2)</f>
        <v>0</v>
      </c>
      <c r="K176" s="179" t="s">
        <v>137</v>
      </c>
      <c r="L176" s="38"/>
      <c r="M176" s="184" t="s">
        <v>19</v>
      </c>
      <c r="N176" s="185" t="s">
        <v>40</v>
      </c>
      <c r="O176" s="63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8" t="s">
        <v>138</v>
      </c>
      <c r="AT176" s="188" t="s">
        <v>133</v>
      </c>
      <c r="AU176" s="188" t="s">
        <v>78</v>
      </c>
      <c r="AY176" s="16" t="s">
        <v>131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6" t="s">
        <v>76</v>
      </c>
      <c r="BK176" s="189">
        <f>ROUND(I176*H176,2)</f>
        <v>0</v>
      </c>
      <c r="BL176" s="16" t="s">
        <v>138</v>
      </c>
      <c r="BM176" s="188" t="s">
        <v>292</v>
      </c>
    </row>
    <row r="177" spans="1:65" s="2" customFormat="1" ht="11.25">
      <c r="A177" s="33"/>
      <c r="B177" s="34"/>
      <c r="C177" s="35"/>
      <c r="D177" s="190" t="s">
        <v>140</v>
      </c>
      <c r="E177" s="35"/>
      <c r="F177" s="191" t="s">
        <v>293</v>
      </c>
      <c r="G177" s="35"/>
      <c r="H177" s="35"/>
      <c r="I177" s="192"/>
      <c r="J177" s="35"/>
      <c r="K177" s="35"/>
      <c r="L177" s="38"/>
      <c r="M177" s="193"/>
      <c r="N177" s="194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140</v>
      </c>
      <c r="AU177" s="16" t="s">
        <v>78</v>
      </c>
    </row>
    <row r="178" spans="1:65" s="12" customFormat="1" ht="25.9" customHeight="1">
      <c r="B178" s="161"/>
      <c r="C178" s="162"/>
      <c r="D178" s="163" t="s">
        <v>68</v>
      </c>
      <c r="E178" s="164" t="s">
        <v>294</v>
      </c>
      <c r="F178" s="164" t="s">
        <v>295</v>
      </c>
      <c r="G178" s="162"/>
      <c r="H178" s="162"/>
      <c r="I178" s="165"/>
      <c r="J178" s="166">
        <f>BK178</f>
        <v>0</v>
      </c>
      <c r="K178" s="162"/>
      <c r="L178" s="167"/>
      <c r="M178" s="168"/>
      <c r="N178" s="169"/>
      <c r="O178" s="169"/>
      <c r="P178" s="170">
        <f>P179+P190+P195+P198+P202</f>
        <v>0</v>
      </c>
      <c r="Q178" s="169"/>
      <c r="R178" s="170">
        <f>R179+R190+R195+R198+R202</f>
        <v>0</v>
      </c>
      <c r="S178" s="169"/>
      <c r="T178" s="171">
        <f>T179+T190+T195+T198+T202</f>
        <v>0</v>
      </c>
      <c r="AR178" s="172" t="s">
        <v>161</v>
      </c>
      <c r="AT178" s="173" t="s">
        <v>68</v>
      </c>
      <c r="AU178" s="173" t="s">
        <v>69</v>
      </c>
      <c r="AY178" s="172" t="s">
        <v>131</v>
      </c>
      <c r="BK178" s="174">
        <f>BK179+BK190+BK195+BK198+BK202</f>
        <v>0</v>
      </c>
    </row>
    <row r="179" spans="1:65" s="12" customFormat="1" ht="22.9" customHeight="1">
      <c r="B179" s="161"/>
      <c r="C179" s="162"/>
      <c r="D179" s="163" t="s">
        <v>68</v>
      </c>
      <c r="E179" s="175" t="s">
        <v>296</v>
      </c>
      <c r="F179" s="175" t="s">
        <v>297</v>
      </c>
      <c r="G179" s="162"/>
      <c r="H179" s="162"/>
      <c r="I179" s="165"/>
      <c r="J179" s="176">
        <f>BK179</f>
        <v>0</v>
      </c>
      <c r="K179" s="162"/>
      <c r="L179" s="167"/>
      <c r="M179" s="168"/>
      <c r="N179" s="169"/>
      <c r="O179" s="169"/>
      <c r="P179" s="170">
        <f>SUM(P180:P189)</f>
        <v>0</v>
      </c>
      <c r="Q179" s="169"/>
      <c r="R179" s="170">
        <f>SUM(R180:R189)</f>
        <v>0</v>
      </c>
      <c r="S179" s="169"/>
      <c r="T179" s="171">
        <f>SUM(T180:T189)</f>
        <v>0</v>
      </c>
      <c r="AR179" s="172" t="s">
        <v>161</v>
      </c>
      <c r="AT179" s="173" t="s">
        <v>68</v>
      </c>
      <c r="AU179" s="173" t="s">
        <v>76</v>
      </c>
      <c r="AY179" s="172" t="s">
        <v>131</v>
      </c>
      <c r="BK179" s="174">
        <f>SUM(BK180:BK189)</f>
        <v>0</v>
      </c>
    </row>
    <row r="180" spans="1:65" s="2" customFormat="1" ht="16.5" customHeight="1">
      <c r="A180" s="33"/>
      <c r="B180" s="34"/>
      <c r="C180" s="177" t="s">
        <v>298</v>
      </c>
      <c r="D180" s="177" t="s">
        <v>133</v>
      </c>
      <c r="E180" s="178" t="s">
        <v>299</v>
      </c>
      <c r="F180" s="179" t="s">
        <v>300</v>
      </c>
      <c r="G180" s="180" t="s">
        <v>301</v>
      </c>
      <c r="H180" s="181">
        <v>1</v>
      </c>
      <c r="I180" s="182"/>
      <c r="J180" s="183">
        <f>ROUND(I180*H180,2)</f>
        <v>0</v>
      </c>
      <c r="K180" s="179" t="s">
        <v>137</v>
      </c>
      <c r="L180" s="38"/>
      <c r="M180" s="184" t="s">
        <v>19</v>
      </c>
      <c r="N180" s="185" t="s">
        <v>40</v>
      </c>
      <c r="O180" s="63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8" t="s">
        <v>302</v>
      </c>
      <c r="AT180" s="188" t="s">
        <v>133</v>
      </c>
      <c r="AU180" s="188" t="s">
        <v>78</v>
      </c>
      <c r="AY180" s="16" t="s">
        <v>131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6" t="s">
        <v>76</v>
      </c>
      <c r="BK180" s="189">
        <f>ROUND(I180*H180,2)</f>
        <v>0</v>
      </c>
      <c r="BL180" s="16" t="s">
        <v>302</v>
      </c>
      <c r="BM180" s="188" t="s">
        <v>303</v>
      </c>
    </row>
    <row r="181" spans="1:65" s="2" customFormat="1" ht="11.25">
      <c r="A181" s="33"/>
      <c r="B181" s="34"/>
      <c r="C181" s="35"/>
      <c r="D181" s="190" t="s">
        <v>140</v>
      </c>
      <c r="E181" s="35"/>
      <c r="F181" s="191" t="s">
        <v>304</v>
      </c>
      <c r="G181" s="35"/>
      <c r="H181" s="35"/>
      <c r="I181" s="192"/>
      <c r="J181" s="35"/>
      <c r="K181" s="35"/>
      <c r="L181" s="38"/>
      <c r="M181" s="193"/>
      <c r="N181" s="194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140</v>
      </c>
      <c r="AU181" s="16" t="s">
        <v>78</v>
      </c>
    </row>
    <row r="182" spans="1:65" s="2" customFormat="1" ht="16.5" customHeight="1">
      <c r="A182" s="33"/>
      <c r="B182" s="34"/>
      <c r="C182" s="177" t="s">
        <v>305</v>
      </c>
      <c r="D182" s="177" t="s">
        <v>133</v>
      </c>
      <c r="E182" s="178" t="s">
        <v>306</v>
      </c>
      <c r="F182" s="179" t="s">
        <v>307</v>
      </c>
      <c r="G182" s="180" t="s">
        <v>301</v>
      </c>
      <c r="H182" s="181">
        <v>1</v>
      </c>
      <c r="I182" s="182"/>
      <c r="J182" s="183">
        <f>ROUND(I182*H182,2)</f>
        <v>0</v>
      </c>
      <c r="K182" s="179" t="s">
        <v>137</v>
      </c>
      <c r="L182" s="38"/>
      <c r="M182" s="184" t="s">
        <v>19</v>
      </c>
      <c r="N182" s="185" t="s">
        <v>40</v>
      </c>
      <c r="O182" s="63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8" t="s">
        <v>302</v>
      </c>
      <c r="AT182" s="188" t="s">
        <v>133</v>
      </c>
      <c r="AU182" s="188" t="s">
        <v>78</v>
      </c>
      <c r="AY182" s="16" t="s">
        <v>131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6" t="s">
        <v>76</v>
      </c>
      <c r="BK182" s="189">
        <f>ROUND(I182*H182,2)</f>
        <v>0</v>
      </c>
      <c r="BL182" s="16" t="s">
        <v>302</v>
      </c>
      <c r="BM182" s="188" t="s">
        <v>308</v>
      </c>
    </row>
    <row r="183" spans="1:65" s="2" customFormat="1" ht="11.25">
      <c r="A183" s="33"/>
      <c r="B183" s="34"/>
      <c r="C183" s="35"/>
      <c r="D183" s="190" t="s">
        <v>140</v>
      </c>
      <c r="E183" s="35"/>
      <c r="F183" s="191" t="s">
        <v>309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140</v>
      </c>
      <c r="AU183" s="16" t="s">
        <v>78</v>
      </c>
    </row>
    <row r="184" spans="1:65" s="2" customFormat="1" ht="16.5" customHeight="1">
      <c r="A184" s="33"/>
      <c r="B184" s="34"/>
      <c r="C184" s="177" t="s">
        <v>310</v>
      </c>
      <c r="D184" s="177" t="s">
        <v>133</v>
      </c>
      <c r="E184" s="178" t="s">
        <v>311</v>
      </c>
      <c r="F184" s="179" t="s">
        <v>312</v>
      </c>
      <c r="G184" s="180" t="s">
        <v>301</v>
      </c>
      <c r="H184" s="181">
        <v>1</v>
      </c>
      <c r="I184" s="182"/>
      <c r="J184" s="183">
        <f>ROUND(I184*H184,2)</f>
        <v>0</v>
      </c>
      <c r="K184" s="179" t="s">
        <v>137</v>
      </c>
      <c r="L184" s="38"/>
      <c r="M184" s="184" t="s">
        <v>19</v>
      </c>
      <c r="N184" s="185" t="s">
        <v>40</v>
      </c>
      <c r="O184" s="63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8" t="s">
        <v>302</v>
      </c>
      <c r="AT184" s="188" t="s">
        <v>133</v>
      </c>
      <c r="AU184" s="188" t="s">
        <v>78</v>
      </c>
      <c r="AY184" s="16" t="s">
        <v>131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6" t="s">
        <v>76</v>
      </c>
      <c r="BK184" s="189">
        <f>ROUND(I184*H184,2)</f>
        <v>0</v>
      </c>
      <c r="BL184" s="16" t="s">
        <v>302</v>
      </c>
      <c r="BM184" s="188" t="s">
        <v>313</v>
      </c>
    </row>
    <row r="185" spans="1:65" s="2" customFormat="1" ht="11.25">
      <c r="A185" s="33"/>
      <c r="B185" s="34"/>
      <c r="C185" s="35"/>
      <c r="D185" s="190" t="s">
        <v>140</v>
      </c>
      <c r="E185" s="35"/>
      <c r="F185" s="191" t="s">
        <v>314</v>
      </c>
      <c r="G185" s="35"/>
      <c r="H185" s="35"/>
      <c r="I185" s="192"/>
      <c r="J185" s="35"/>
      <c r="K185" s="35"/>
      <c r="L185" s="38"/>
      <c r="M185" s="193"/>
      <c r="N185" s="194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140</v>
      </c>
      <c r="AU185" s="16" t="s">
        <v>78</v>
      </c>
    </row>
    <row r="186" spans="1:65" s="2" customFormat="1" ht="16.5" customHeight="1">
      <c r="A186" s="33"/>
      <c r="B186" s="34"/>
      <c r="C186" s="177" t="s">
        <v>315</v>
      </c>
      <c r="D186" s="177" t="s">
        <v>133</v>
      </c>
      <c r="E186" s="178" t="s">
        <v>316</v>
      </c>
      <c r="F186" s="179" t="s">
        <v>317</v>
      </c>
      <c r="G186" s="180" t="s">
        <v>301</v>
      </c>
      <c r="H186" s="181">
        <v>1</v>
      </c>
      <c r="I186" s="182"/>
      <c r="J186" s="183">
        <f>ROUND(I186*H186,2)</f>
        <v>0</v>
      </c>
      <c r="K186" s="179" t="s">
        <v>137</v>
      </c>
      <c r="L186" s="38"/>
      <c r="M186" s="184" t="s">
        <v>19</v>
      </c>
      <c r="N186" s="185" t="s">
        <v>40</v>
      </c>
      <c r="O186" s="63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8" t="s">
        <v>302</v>
      </c>
      <c r="AT186" s="188" t="s">
        <v>133</v>
      </c>
      <c r="AU186" s="188" t="s">
        <v>78</v>
      </c>
      <c r="AY186" s="16" t="s">
        <v>131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6" t="s">
        <v>76</v>
      </c>
      <c r="BK186" s="189">
        <f>ROUND(I186*H186,2)</f>
        <v>0</v>
      </c>
      <c r="BL186" s="16" t="s">
        <v>302</v>
      </c>
      <c r="BM186" s="188" t="s">
        <v>318</v>
      </c>
    </row>
    <row r="187" spans="1:65" s="2" customFormat="1" ht="11.25">
      <c r="A187" s="33"/>
      <c r="B187" s="34"/>
      <c r="C187" s="35"/>
      <c r="D187" s="190" t="s">
        <v>140</v>
      </c>
      <c r="E187" s="35"/>
      <c r="F187" s="191" t="s">
        <v>319</v>
      </c>
      <c r="G187" s="35"/>
      <c r="H187" s="35"/>
      <c r="I187" s="192"/>
      <c r="J187" s="35"/>
      <c r="K187" s="35"/>
      <c r="L187" s="38"/>
      <c r="M187" s="193"/>
      <c r="N187" s="194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140</v>
      </c>
      <c r="AU187" s="16" t="s">
        <v>78</v>
      </c>
    </row>
    <row r="188" spans="1:65" s="2" customFormat="1" ht="16.5" customHeight="1">
      <c r="A188" s="33"/>
      <c r="B188" s="34"/>
      <c r="C188" s="177" t="s">
        <v>320</v>
      </c>
      <c r="D188" s="177" t="s">
        <v>133</v>
      </c>
      <c r="E188" s="178" t="s">
        <v>321</v>
      </c>
      <c r="F188" s="179" t="s">
        <v>322</v>
      </c>
      <c r="G188" s="180" t="s">
        <v>301</v>
      </c>
      <c r="H188" s="181">
        <v>1</v>
      </c>
      <c r="I188" s="182"/>
      <c r="J188" s="183">
        <f>ROUND(I188*H188,2)</f>
        <v>0</v>
      </c>
      <c r="K188" s="179" t="s">
        <v>137</v>
      </c>
      <c r="L188" s="38"/>
      <c r="M188" s="184" t="s">
        <v>19</v>
      </c>
      <c r="N188" s="185" t="s">
        <v>40</v>
      </c>
      <c r="O188" s="63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8" t="s">
        <v>302</v>
      </c>
      <c r="AT188" s="188" t="s">
        <v>133</v>
      </c>
      <c r="AU188" s="188" t="s">
        <v>78</v>
      </c>
      <c r="AY188" s="16" t="s">
        <v>131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6" t="s">
        <v>76</v>
      </c>
      <c r="BK188" s="189">
        <f>ROUND(I188*H188,2)</f>
        <v>0</v>
      </c>
      <c r="BL188" s="16" t="s">
        <v>302</v>
      </c>
      <c r="BM188" s="188" t="s">
        <v>323</v>
      </c>
    </row>
    <row r="189" spans="1:65" s="2" customFormat="1" ht="11.25">
      <c r="A189" s="33"/>
      <c r="B189" s="34"/>
      <c r="C189" s="35"/>
      <c r="D189" s="190" t="s">
        <v>140</v>
      </c>
      <c r="E189" s="35"/>
      <c r="F189" s="191" t="s">
        <v>324</v>
      </c>
      <c r="G189" s="35"/>
      <c r="H189" s="35"/>
      <c r="I189" s="192"/>
      <c r="J189" s="35"/>
      <c r="K189" s="35"/>
      <c r="L189" s="38"/>
      <c r="M189" s="193"/>
      <c r="N189" s="194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140</v>
      </c>
      <c r="AU189" s="16" t="s">
        <v>78</v>
      </c>
    </row>
    <row r="190" spans="1:65" s="12" customFormat="1" ht="22.9" customHeight="1">
      <c r="B190" s="161"/>
      <c r="C190" s="162"/>
      <c r="D190" s="163" t="s">
        <v>68</v>
      </c>
      <c r="E190" s="175" t="s">
        <v>325</v>
      </c>
      <c r="F190" s="175" t="s">
        <v>326</v>
      </c>
      <c r="G190" s="162"/>
      <c r="H190" s="162"/>
      <c r="I190" s="165"/>
      <c r="J190" s="176">
        <f>BK190</f>
        <v>0</v>
      </c>
      <c r="K190" s="162"/>
      <c r="L190" s="167"/>
      <c r="M190" s="168"/>
      <c r="N190" s="169"/>
      <c r="O190" s="169"/>
      <c r="P190" s="170">
        <f>SUM(P191:P194)</f>
        <v>0</v>
      </c>
      <c r="Q190" s="169"/>
      <c r="R190" s="170">
        <f>SUM(R191:R194)</f>
        <v>0</v>
      </c>
      <c r="S190" s="169"/>
      <c r="T190" s="171">
        <f>SUM(T191:T194)</f>
        <v>0</v>
      </c>
      <c r="AR190" s="172" t="s">
        <v>161</v>
      </c>
      <c r="AT190" s="173" t="s">
        <v>68</v>
      </c>
      <c r="AU190" s="173" t="s">
        <v>76</v>
      </c>
      <c r="AY190" s="172" t="s">
        <v>131</v>
      </c>
      <c r="BK190" s="174">
        <f>SUM(BK191:BK194)</f>
        <v>0</v>
      </c>
    </row>
    <row r="191" spans="1:65" s="2" customFormat="1" ht="16.5" customHeight="1">
      <c r="A191" s="33"/>
      <c r="B191" s="34"/>
      <c r="C191" s="177" t="s">
        <v>327</v>
      </c>
      <c r="D191" s="177" t="s">
        <v>133</v>
      </c>
      <c r="E191" s="178" t="s">
        <v>328</v>
      </c>
      <c r="F191" s="179" t="s">
        <v>329</v>
      </c>
      <c r="G191" s="180" t="s">
        <v>301</v>
      </c>
      <c r="H191" s="181">
        <v>1</v>
      </c>
      <c r="I191" s="182"/>
      <c r="J191" s="183">
        <f>ROUND(I191*H191,2)</f>
        <v>0</v>
      </c>
      <c r="K191" s="179" t="s">
        <v>137</v>
      </c>
      <c r="L191" s="38"/>
      <c r="M191" s="184" t="s">
        <v>19</v>
      </c>
      <c r="N191" s="185" t="s">
        <v>40</v>
      </c>
      <c r="O191" s="63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8" t="s">
        <v>302</v>
      </c>
      <c r="AT191" s="188" t="s">
        <v>133</v>
      </c>
      <c r="AU191" s="188" t="s">
        <v>78</v>
      </c>
      <c r="AY191" s="16" t="s">
        <v>131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16" t="s">
        <v>76</v>
      </c>
      <c r="BK191" s="189">
        <f>ROUND(I191*H191,2)</f>
        <v>0</v>
      </c>
      <c r="BL191" s="16" t="s">
        <v>302</v>
      </c>
      <c r="BM191" s="188" t="s">
        <v>330</v>
      </c>
    </row>
    <row r="192" spans="1:65" s="2" customFormat="1" ht="11.25">
      <c r="A192" s="33"/>
      <c r="B192" s="34"/>
      <c r="C192" s="35"/>
      <c r="D192" s="190" t="s">
        <v>140</v>
      </c>
      <c r="E192" s="35"/>
      <c r="F192" s="191" t="s">
        <v>331</v>
      </c>
      <c r="G192" s="35"/>
      <c r="H192" s="35"/>
      <c r="I192" s="192"/>
      <c r="J192" s="35"/>
      <c r="K192" s="35"/>
      <c r="L192" s="38"/>
      <c r="M192" s="193"/>
      <c r="N192" s="194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140</v>
      </c>
      <c r="AU192" s="16" t="s">
        <v>78</v>
      </c>
    </row>
    <row r="193" spans="1:65" s="2" customFormat="1" ht="16.5" customHeight="1">
      <c r="A193" s="33"/>
      <c r="B193" s="34"/>
      <c r="C193" s="177" t="s">
        <v>332</v>
      </c>
      <c r="D193" s="177" t="s">
        <v>133</v>
      </c>
      <c r="E193" s="178" t="s">
        <v>333</v>
      </c>
      <c r="F193" s="179" t="s">
        <v>334</v>
      </c>
      <c r="G193" s="180" t="s">
        <v>335</v>
      </c>
      <c r="H193" s="181">
        <v>1</v>
      </c>
      <c r="I193" s="182"/>
      <c r="J193" s="183">
        <f>ROUND(I193*H193,2)</f>
        <v>0</v>
      </c>
      <c r="K193" s="179" t="s">
        <v>19</v>
      </c>
      <c r="L193" s="38"/>
      <c r="M193" s="184" t="s">
        <v>19</v>
      </c>
      <c r="N193" s="185" t="s">
        <v>40</v>
      </c>
      <c r="O193" s="63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8" t="s">
        <v>302</v>
      </c>
      <c r="AT193" s="188" t="s">
        <v>133</v>
      </c>
      <c r="AU193" s="188" t="s">
        <v>78</v>
      </c>
      <c r="AY193" s="16" t="s">
        <v>131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6" t="s">
        <v>76</v>
      </c>
      <c r="BK193" s="189">
        <f>ROUND(I193*H193,2)</f>
        <v>0</v>
      </c>
      <c r="BL193" s="16" t="s">
        <v>302</v>
      </c>
      <c r="BM193" s="188" t="s">
        <v>336</v>
      </c>
    </row>
    <row r="194" spans="1:65" s="2" customFormat="1" ht="19.5">
      <c r="A194" s="33"/>
      <c r="B194" s="34"/>
      <c r="C194" s="35"/>
      <c r="D194" s="195" t="s">
        <v>152</v>
      </c>
      <c r="E194" s="35"/>
      <c r="F194" s="196" t="s">
        <v>337</v>
      </c>
      <c r="G194" s="35"/>
      <c r="H194" s="35"/>
      <c r="I194" s="192"/>
      <c r="J194" s="35"/>
      <c r="K194" s="35"/>
      <c r="L194" s="38"/>
      <c r="M194" s="193"/>
      <c r="N194" s="194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152</v>
      </c>
      <c r="AU194" s="16" t="s">
        <v>78</v>
      </c>
    </row>
    <row r="195" spans="1:65" s="12" customFormat="1" ht="22.9" customHeight="1">
      <c r="B195" s="161"/>
      <c r="C195" s="162"/>
      <c r="D195" s="163" t="s">
        <v>68</v>
      </c>
      <c r="E195" s="175" t="s">
        <v>338</v>
      </c>
      <c r="F195" s="175" t="s">
        <v>339</v>
      </c>
      <c r="G195" s="162"/>
      <c r="H195" s="162"/>
      <c r="I195" s="165"/>
      <c r="J195" s="176">
        <f>BK195</f>
        <v>0</v>
      </c>
      <c r="K195" s="162"/>
      <c r="L195" s="167"/>
      <c r="M195" s="168"/>
      <c r="N195" s="169"/>
      <c r="O195" s="169"/>
      <c r="P195" s="170">
        <f>SUM(P196:P197)</f>
        <v>0</v>
      </c>
      <c r="Q195" s="169"/>
      <c r="R195" s="170">
        <f>SUM(R196:R197)</f>
        <v>0</v>
      </c>
      <c r="S195" s="169"/>
      <c r="T195" s="171">
        <f>SUM(T196:T197)</f>
        <v>0</v>
      </c>
      <c r="AR195" s="172" t="s">
        <v>161</v>
      </c>
      <c r="AT195" s="173" t="s">
        <v>68</v>
      </c>
      <c r="AU195" s="173" t="s">
        <v>76</v>
      </c>
      <c r="AY195" s="172" t="s">
        <v>131</v>
      </c>
      <c r="BK195" s="174">
        <f>SUM(BK196:BK197)</f>
        <v>0</v>
      </c>
    </row>
    <row r="196" spans="1:65" s="2" customFormat="1" ht="16.5" customHeight="1">
      <c r="A196" s="33"/>
      <c r="B196" s="34"/>
      <c r="C196" s="177" t="s">
        <v>340</v>
      </c>
      <c r="D196" s="177" t="s">
        <v>133</v>
      </c>
      <c r="E196" s="178" t="s">
        <v>341</v>
      </c>
      <c r="F196" s="179" t="s">
        <v>342</v>
      </c>
      <c r="G196" s="180" t="s">
        <v>301</v>
      </c>
      <c r="H196" s="181">
        <v>4</v>
      </c>
      <c r="I196" s="182"/>
      <c r="J196" s="183">
        <f>ROUND(I196*H196,2)</f>
        <v>0</v>
      </c>
      <c r="K196" s="179" t="s">
        <v>137</v>
      </c>
      <c r="L196" s="38"/>
      <c r="M196" s="184" t="s">
        <v>19</v>
      </c>
      <c r="N196" s="185" t="s">
        <v>40</v>
      </c>
      <c r="O196" s="63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8" t="s">
        <v>302</v>
      </c>
      <c r="AT196" s="188" t="s">
        <v>133</v>
      </c>
      <c r="AU196" s="188" t="s">
        <v>78</v>
      </c>
      <c r="AY196" s="16" t="s">
        <v>131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6" t="s">
        <v>76</v>
      </c>
      <c r="BK196" s="189">
        <f>ROUND(I196*H196,2)</f>
        <v>0</v>
      </c>
      <c r="BL196" s="16" t="s">
        <v>302</v>
      </c>
      <c r="BM196" s="188" t="s">
        <v>343</v>
      </c>
    </row>
    <row r="197" spans="1:65" s="2" customFormat="1" ht="11.25">
      <c r="A197" s="33"/>
      <c r="B197" s="34"/>
      <c r="C197" s="35"/>
      <c r="D197" s="190" t="s">
        <v>140</v>
      </c>
      <c r="E197" s="35"/>
      <c r="F197" s="191" t="s">
        <v>344</v>
      </c>
      <c r="G197" s="35"/>
      <c r="H197" s="35"/>
      <c r="I197" s="192"/>
      <c r="J197" s="35"/>
      <c r="K197" s="35"/>
      <c r="L197" s="38"/>
      <c r="M197" s="193"/>
      <c r="N197" s="194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140</v>
      </c>
      <c r="AU197" s="16" t="s">
        <v>78</v>
      </c>
    </row>
    <row r="198" spans="1:65" s="12" customFormat="1" ht="22.9" customHeight="1">
      <c r="B198" s="161"/>
      <c r="C198" s="162"/>
      <c r="D198" s="163" t="s">
        <v>68</v>
      </c>
      <c r="E198" s="175" t="s">
        <v>345</v>
      </c>
      <c r="F198" s="175" t="s">
        <v>346</v>
      </c>
      <c r="G198" s="162"/>
      <c r="H198" s="162"/>
      <c r="I198" s="165"/>
      <c r="J198" s="176">
        <f>BK198</f>
        <v>0</v>
      </c>
      <c r="K198" s="162"/>
      <c r="L198" s="167"/>
      <c r="M198" s="168"/>
      <c r="N198" s="169"/>
      <c r="O198" s="169"/>
      <c r="P198" s="170">
        <f>SUM(P199:P201)</f>
        <v>0</v>
      </c>
      <c r="Q198" s="169"/>
      <c r="R198" s="170">
        <f>SUM(R199:R201)</f>
        <v>0</v>
      </c>
      <c r="S198" s="169"/>
      <c r="T198" s="171">
        <f>SUM(T199:T201)</f>
        <v>0</v>
      </c>
      <c r="AR198" s="172" t="s">
        <v>161</v>
      </c>
      <c r="AT198" s="173" t="s">
        <v>68</v>
      </c>
      <c r="AU198" s="173" t="s">
        <v>76</v>
      </c>
      <c r="AY198" s="172" t="s">
        <v>131</v>
      </c>
      <c r="BK198" s="174">
        <f>SUM(BK199:BK201)</f>
        <v>0</v>
      </c>
    </row>
    <row r="199" spans="1:65" s="2" customFormat="1" ht="16.5" customHeight="1">
      <c r="A199" s="33"/>
      <c r="B199" s="34"/>
      <c r="C199" s="177" t="s">
        <v>347</v>
      </c>
      <c r="D199" s="177" t="s">
        <v>133</v>
      </c>
      <c r="E199" s="178" t="s">
        <v>348</v>
      </c>
      <c r="F199" s="179" t="s">
        <v>349</v>
      </c>
      <c r="G199" s="180" t="s">
        <v>350</v>
      </c>
      <c r="H199" s="181">
        <v>1</v>
      </c>
      <c r="I199" s="182"/>
      <c r="J199" s="183">
        <f>ROUND(I199*H199,2)</f>
        <v>0</v>
      </c>
      <c r="K199" s="179" t="s">
        <v>137</v>
      </c>
      <c r="L199" s="38"/>
      <c r="M199" s="184" t="s">
        <v>19</v>
      </c>
      <c r="N199" s="185" t="s">
        <v>40</v>
      </c>
      <c r="O199" s="63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8" t="s">
        <v>302</v>
      </c>
      <c r="AT199" s="188" t="s">
        <v>133</v>
      </c>
      <c r="AU199" s="188" t="s">
        <v>78</v>
      </c>
      <c r="AY199" s="16" t="s">
        <v>131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6" t="s">
        <v>76</v>
      </c>
      <c r="BK199" s="189">
        <f>ROUND(I199*H199,2)</f>
        <v>0</v>
      </c>
      <c r="BL199" s="16" t="s">
        <v>302</v>
      </c>
      <c r="BM199" s="188" t="s">
        <v>351</v>
      </c>
    </row>
    <row r="200" spans="1:65" s="2" customFormat="1" ht="11.25">
      <c r="A200" s="33"/>
      <c r="B200" s="34"/>
      <c r="C200" s="35"/>
      <c r="D200" s="190" t="s">
        <v>140</v>
      </c>
      <c r="E200" s="35"/>
      <c r="F200" s="191" t="s">
        <v>352</v>
      </c>
      <c r="G200" s="35"/>
      <c r="H200" s="35"/>
      <c r="I200" s="192"/>
      <c r="J200" s="35"/>
      <c r="K200" s="35"/>
      <c r="L200" s="38"/>
      <c r="M200" s="193"/>
      <c r="N200" s="194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140</v>
      </c>
      <c r="AU200" s="16" t="s">
        <v>78</v>
      </c>
    </row>
    <row r="201" spans="1:65" s="2" customFormat="1" ht="39">
      <c r="A201" s="33"/>
      <c r="B201" s="34"/>
      <c r="C201" s="35"/>
      <c r="D201" s="195" t="s">
        <v>152</v>
      </c>
      <c r="E201" s="35"/>
      <c r="F201" s="196" t="s">
        <v>353</v>
      </c>
      <c r="G201" s="35"/>
      <c r="H201" s="35"/>
      <c r="I201" s="192"/>
      <c r="J201" s="35"/>
      <c r="K201" s="35"/>
      <c r="L201" s="38"/>
      <c r="M201" s="193"/>
      <c r="N201" s="194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152</v>
      </c>
      <c r="AU201" s="16" t="s">
        <v>78</v>
      </c>
    </row>
    <row r="202" spans="1:65" s="12" customFormat="1" ht="22.9" customHeight="1">
      <c r="B202" s="161"/>
      <c r="C202" s="162"/>
      <c r="D202" s="163" t="s">
        <v>68</v>
      </c>
      <c r="E202" s="175" t="s">
        <v>354</v>
      </c>
      <c r="F202" s="175" t="s">
        <v>355</v>
      </c>
      <c r="G202" s="162"/>
      <c r="H202" s="162"/>
      <c r="I202" s="165"/>
      <c r="J202" s="176">
        <f>BK202</f>
        <v>0</v>
      </c>
      <c r="K202" s="162"/>
      <c r="L202" s="167"/>
      <c r="M202" s="168"/>
      <c r="N202" s="169"/>
      <c r="O202" s="169"/>
      <c r="P202" s="170">
        <f>SUM(P203:P204)</f>
        <v>0</v>
      </c>
      <c r="Q202" s="169"/>
      <c r="R202" s="170">
        <f>SUM(R203:R204)</f>
        <v>0</v>
      </c>
      <c r="S202" s="169"/>
      <c r="T202" s="171">
        <f>SUM(T203:T204)</f>
        <v>0</v>
      </c>
      <c r="AR202" s="172" t="s">
        <v>161</v>
      </c>
      <c r="AT202" s="173" t="s">
        <v>68</v>
      </c>
      <c r="AU202" s="173" t="s">
        <v>76</v>
      </c>
      <c r="AY202" s="172" t="s">
        <v>131</v>
      </c>
      <c r="BK202" s="174">
        <f>SUM(BK203:BK204)</f>
        <v>0</v>
      </c>
    </row>
    <row r="203" spans="1:65" s="2" customFormat="1" ht="16.5" customHeight="1">
      <c r="A203" s="33"/>
      <c r="B203" s="34"/>
      <c r="C203" s="177" t="s">
        <v>356</v>
      </c>
      <c r="D203" s="177" t="s">
        <v>133</v>
      </c>
      <c r="E203" s="178" t="s">
        <v>357</v>
      </c>
      <c r="F203" s="179" t="s">
        <v>358</v>
      </c>
      <c r="G203" s="180" t="s">
        <v>301</v>
      </c>
      <c r="H203" s="181">
        <v>1</v>
      </c>
      <c r="I203" s="182"/>
      <c r="J203" s="183">
        <f>ROUND(I203*H203,2)</f>
        <v>0</v>
      </c>
      <c r="K203" s="179" t="s">
        <v>137</v>
      </c>
      <c r="L203" s="38"/>
      <c r="M203" s="184" t="s">
        <v>19</v>
      </c>
      <c r="N203" s="185" t="s">
        <v>40</v>
      </c>
      <c r="O203" s="63"/>
      <c r="P203" s="186">
        <f>O203*H203</f>
        <v>0</v>
      </c>
      <c r="Q203" s="186">
        <v>0</v>
      </c>
      <c r="R203" s="186">
        <f>Q203*H203</f>
        <v>0</v>
      </c>
      <c r="S203" s="186">
        <v>0</v>
      </c>
      <c r="T203" s="18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8" t="s">
        <v>302</v>
      </c>
      <c r="AT203" s="188" t="s">
        <v>133</v>
      </c>
      <c r="AU203" s="188" t="s">
        <v>78</v>
      </c>
      <c r="AY203" s="16" t="s">
        <v>131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6" t="s">
        <v>76</v>
      </c>
      <c r="BK203" s="189">
        <f>ROUND(I203*H203,2)</f>
        <v>0</v>
      </c>
      <c r="BL203" s="16" t="s">
        <v>302</v>
      </c>
      <c r="BM203" s="188" t="s">
        <v>359</v>
      </c>
    </row>
    <row r="204" spans="1:65" s="2" customFormat="1" ht="11.25">
      <c r="A204" s="33"/>
      <c r="B204" s="34"/>
      <c r="C204" s="35"/>
      <c r="D204" s="190" t="s">
        <v>140</v>
      </c>
      <c r="E204" s="35"/>
      <c r="F204" s="191" t="s">
        <v>360</v>
      </c>
      <c r="G204" s="35"/>
      <c r="H204" s="35"/>
      <c r="I204" s="192"/>
      <c r="J204" s="35"/>
      <c r="K204" s="35"/>
      <c r="L204" s="38"/>
      <c r="M204" s="218"/>
      <c r="N204" s="219"/>
      <c r="O204" s="220"/>
      <c r="P204" s="220"/>
      <c r="Q204" s="220"/>
      <c r="R204" s="220"/>
      <c r="S204" s="220"/>
      <c r="T204" s="22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140</v>
      </c>
      <c r="AU204" s="16" t="s">
        <v>78</v>
      </c>
    </row>
    <row r="205" spans="1:65" s="2" customFormat="1" ht="6.95" customHeight="1">
      <c r="A205" s="33"/>
      <c r="B205" s="46"/>
      <c r="C205" s="47"/>
      <c r="D205" s="47"/>
      <c r="E205" s="47"/>
      <c r="F205" s="47"/>
      <c r="G205" s="47"/>
      <c r="H205" s="47"/>
      <c r="I205" s="47"/>
      <c r="J205" s="47"/>
      <c r="K205" s="47"/>
      <c r="L205" s="38"/>
      <c r="M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</row>
  </sheetData>
  <sheetProtection algorithmName="SHA-512" hashValue="o/yN74SBNwlMiRgi1oqUqvcGLSrTvR8/TBQlSuxV1J+yTd9u5ZLaWMR5E5jmQCWVW25RKsI3+TBMzDknTBfsJQ==" saltValue="rMnoGDNA0TLGap73i7TvkoigaGJm7borrBqQKH+lnkbYbzkbgkRrcM6hMo2Xz9Xm14wlTPPy5hhXE9yD9f9v4Q==" spinCount="100000" sheet="1" objects="1" scenarios="1" formatColumns="0" formatRows="0" autoFilter="0"/>
  <autoFilter ref="C95:K204" xr:uid="{00000000-0009-0000-0000-000001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0" r:id="rId1" xr:uid="{00000000-0004-0000-0100-000000000000}"/>
    <hyperlink ref="F102" r:id="rId2" xr:uid="{00000000-0004-0000-0100-000001000000}"/>
    <hyperlink ref="F104" r:id="rId3" xr:uid="{00000000-0004-0000-0100-000002000000}"/>
    <hyperlink ref="F108" r:id="rId4" xr:uid="{00000000-0004-0000-0100-000003000000}"/>
    <hyperlink ref="F111" r:id="rId5" xr:uid="{00000000-0004-0000-0100-000004000000}"/>
    <hyperlink ref="F115" r:id="rId6" xr:uid="{00000000-0004-0000-0100-000005000000}"/>
    <hyperlink ref="F119" r:id="rId7" xr:uid="{00000000-0004-0000-0100-000006000000}"/>
    <hyperlink ref="F123" r:id="rId8" xr:uid="{00000000-0004-0000-0100-000007000000}"/>
    <hyperlink ref="F127" r:id="rId9" xr:uid="{00000000-0004-0000-0100-000008000000}"/>
    <hyperlink ref="F130" r:id="rId10" xr:uid="{00000000-0004-0000-0100-000009000000}"/>
    <hyperlink ref="F134" r:id="rId11" xr:uid="{00000000-0004-0000-0100-00000A000000}"/>
    <hyperlink ref="F137" r:id="rId12" xr:uid="{00000000-0004-0000-0100-00000B000000}"/>
    <hyperlink ref="F140" r:id="rId13" xr:uid="{00000000-0004-0000-0100-00000C000000}"/>
    <hyperlink ref="F143" r:id="rId14" xr:uid="{00000000-0004-0000-0100-00000D000000}"/>
    <hyperlink ref="F145" r:id="rId15" xr:uid="{00000000-0004-0000-0100-00000E000000}"/>
    <hyperlink ref="F147" r:id="rId16" xr:uid="{00000000-0004-0000-0100-00000F000000}"/>
    <hyperlink ref="F150" r:id="rId17" xr:uid="{00000000-0004-0000-0100-000010000000}"/>
    <hyperlink ref="F154" r:id="rId18" xr:uid="{00000000-0004-0000-0100-000011000000}"/>
    <hyperlink ref="F157" r:id="rId19" xr:uid="{00000000-0004-0000-0100-000012000000}"/>
    <hyperlink ref="F161" r:id="rId20" xr:uid="{00000000-0004-0000-0100-000013000000}"/>
    <hyperlink ref="F163" r:id="rId21" xr:uid="{00000000-0004-0000-0100-000014000000}"/>
    <hyperlink ref="F166" r:id="rId22" xr:uid="{00000000-0004-0000-0100-000015000000}"/>
    <hyperlink ref="F169" r:id="rId23" xr:uid="{00000000-0004-0000-0100-000016000000}"/>
    <hyperlink ref="F173" r:id="rId24" xr:uid="{00000000-0004-0000-0100-000017000000}"/>
    <hyperlink ref="F177" r:id="rId25" xr:uid="{00000000-0004-0000-0100-000018000000}"/>
    <hyperlink ref="F181" r:id="rId26" xr:uid="{00000000-0004-0000-0100-000019000000}"/>
    <hyperlink ref="F183" r:id="rId27" xr:uid="{00000000-0004-0000-0100-00001A000000}"/>
    <hyperlink ref="F185" r:id="rId28" xr:uid="{00000000-0004-0000-0100-00001B000000}"/>
    <hyperlink ref="F187" r:id="rId29" xr:uid="{00000000-0004-0000-0100-00001C000000}"/>
    <hyperlink ref="F189" r:id="rId30" xr:uid="{00000000-0004-0000-0100-00001D000000}"/>
    <hyperlink ref="F192" r:id="rId31" xr:uid="{00000000-0004-0000-0100-00001E000000}"/>
    <hyperlink ref="F197" r:id="rId32" xr:uid="{00000000-0004-0000-0100-00001F000000}"/>
    <hyperlink ref="F200" r:id="rId33" xr:uid="{00000000-0004-0000-0100-000020000000}"/>
    <hyperlink ref="F204" r:id="rId34" xr:uid="{00000000-0004-0000-0100-00002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78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50" t="str">
        <f>'Rekapitulace stavby'!K6</f>
        <v>Polní cesty VPC 3N a 4R Andělská Hora</v>
      </c>
      <c r="F7" s="351"/>
      <c r="G7" s="351"/>
      <c r="H7" s="351"/>
      <c r="L7" s="19"/>
    </row>
    <row r="8" spans="1:46" s="1" customFormat="1" ht="12" customHeight="1">
      <c r="B8" s="19"/>
      <c r="D8" s="111" t="s">
        <v>97</v>
      </c>
      <c r="L8" s="19"/>
    </row>
    <row r="9" spans="1:46" s="2" customFormat="1" ht="16.5" customHeight="1">
      <c r="A9" s="33"/>
      <c r="B9" s="38"/>
      <c r="C9" s="33"/>
      <c r="D9" s="33"/>
      <c r="E9" s="350" t="s">
        <v>98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99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3" t="s">
        <v>361</v>
      </c>
      <c r="F11" s="352"/>
      <c r="G11" s="352"/>
      <c r="H11" s="35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14. 12. 2022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tr">
        <f>IF('Rekapitulace stavby'!AN10="","",'Rekapitulace stavby'!AN10)</f>
        <v/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tr">
        <f>IF('Rekapitulace stavby'!E11="","",'Rekapitulace stavby'!E11)</f>
        <v xml:space="preserve"> </v>
      </c>
      <c r="F17" s="33"/>
      <c r="G17" s="33"/>
      <c r="H17" s="33"/>
      <c r="I17" s="111" t="s">
        <v>27</v>
      </c>
      <c r="J17" s="102" t="str">
        <f>IF('Rekapitulace stavby'!AN11="","",'Rekapitulace stavby'!AN11)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28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4" t="str">
        <f>'Rekapitulace stavby'!E14</f>
        <v>Vyplň údaj</v>
      </c>
      <c r="F20" s="355"/>
      <c r="G20" s="355"/>
      <c r="H20" s="355"/>
      <c r="I20" s="111" t="s">
        <v>27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30</v>
      </c>
      <c r="E22" s="33"/>
      <c r="F22" s="33"/>
      <c r="G22" s="33"/>
      <c r="H22" s="33"/>
      <c r="I22" s="111" t="s">
        <v>26</v>
      </c>
      <c r="J22" s="102" t="str">
        <f>IF('Rekapitulace stavby'!AN16="","",'Rekapitulace stavby'!AN16)</f>
        <v/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1" t="s">
        <v>27</v>
      </c>
      <c r="J23" s="102" t="str">
        <f>IF('Rekapitulace stavby'!AN17="","",'Rekapitulace stavby'!AN17)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32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27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33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6" t="s">
        <v>19</v>
      </c>
      <c r="F29" s="356"/>
      <c r="G29" s="356"/>
      <c r="H29" s="356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35</v>
      </c>
      <c r="E32" s="33"/>
      <c r="F32" s="33"/>
      <c r="G32" s="33"/>
      <c r="H32" s="33"/>
      <c r="I32" s="33"/>
      <c r="J32" s="119">
        <f>ROUND(J89,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37</v>
      </c>
      <c r="G34" s="33"/>
      <c r="H34" s="33"/>
      <c r="I34" s="120" t="s">
        <v>36</v>
      </c>
      <c r="J34" s="120" t="s">
        <v>38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39</v>
      </c>
      <c r="E35" s="111" t="s">
        <v>40</v>
      </c>
      <c r="F35" s="122">
        <f>ROUND((SUM(BE89:BE133)),  2)</f>
        <v>0</v>
      </c>
      <c r="G35" s="33"/>
      <c r="H35" s="33"/>
      <c r="I35" s="123">
        <v>0.21</v>
      </c>
      <c r="J35" s="122">
        <f>ROUND(((SUM(BE89:BE133))*I35),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41</v>
      </c>
      <c r="F36" s="122">
        <f>ROUND((SUM(BF89:BF133)),  2)</f>
        <v>0</v>
      </c>
      <c r="G36" s="33"/>
      <c r="H36" s="33"/>
      <c r="I36" s="123">
        <v>0.15</v>
      </c>
      <c r="J36" s="122">
        <f>ROUND(((SUM(BF89:BF133))*I36),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ROUND((SUM(BG89:BG133)),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43</v>
      </c>
      <c r="F38" s="122">
        <f>ROUND((SUM(BH89:BH133)),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44</v>
      </c>
      <c r="F39" s="122">
        <f>ROUND((SUM(BI89:BI133)),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45</v>
      </c>
      <c r="E41" s="126"/>
      <c r="F41" s="126"/>
      <c r="G41" s="127" t="s">
        <v>46</v>
      </c>
      <c r="H41" s="128" t="s">
        <v>47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101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7" t="str">
        <f>E7</f>
        <v>Polní cesty VPC 3N a 4R Andělská Hora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97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7" t="s">
        <v>98</v>
      </c>
      <c r="F52" s="359"/>
      <c r="G52" s="359"/>
      <c r="H52" s="359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99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6" t="str">
        <f>E11</f>
        <v>2022120412 - Výsadba</v>
      </c>
      <c r="F54" s="359"/>
      <c r="G54" s="359"/>
      <c r="H54" s="359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14. 12. 2022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 </v>
      </c>
      <c r="G58" s="35"/>
      <c r="H58" s="35"/>
      <c r="I58" s="28" t="s">
        <v>30</v>
      </c>
      <c r="J58" s="31" t="str">
        <f>E23</f>
        <v xml:space="preserve"> 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28</v>
      </c>
      <c r="D59" s="35"/>
      <c r="E59" s="35"/>
      <c r="F59" s="26" t="str">
        <f>IF(E20="","",E20)</f>
        <v>Vyplň údaj</v>
      </c>
      <c r="G59" s="35"/>
      <c r="H59" s="35"/>
      <c r="I59" s="28" t="s">
        <v>32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102</v>
      </c>
      <c r="D61" s="136"/>
      <c r="E61" s="136"/>
      <c r="F61" s="136"/>
      <c r="G61" s="136"/>
      <c r="H61" s="136"/>
      <c r="I61" s="136"/>
      <c r="J61" s="137" t="s">
        <v>103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67</v>
      </c>
      <c r="D63" s="35"/>
      <c r="E63" s="35"/>
      <c r="F63" s="35"/>
      <c r="G63" s="35"/>
      <c r="H63" s="35"/>
      <c r="I63" s="35"/>
      <c r="J63" s="76">
        <f>J89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104</v>
      </c>
    </row>
    <row r="64" spans="1:47" s="9" customFormat="1" ht="24.95" customHeight="1">
      <c r="B64" s="139"/>
      <c r="C64" s="140"/>
      <c r="D64" s="141" t="s">
        <v>105</v>
      </c>
      <c r="E64" s="142"/>
      <c r="F64" s="142"/>
      <c r="G64" s="142"/>
      <c r="H64" s="142"/>
      <c r="I64" s="142"/>
      <c r="J64" s="143">
        <f>J90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106</v>
      </c>
      <c r="E65" s="147"/>
      <c r="F65" s="147"/>
      <c r="G65" s="147"/>
      <c r="H65" s="147"/>
      <c r="I65" s="147"/>
      <c r="J65" s="148">
        <f>J91</f>
        <v>0</v>
      </c>
      <c r="K65" s="96"/>
      <c r="L65" s="149"/>
    </row>
    <row r="66" spans="1:31" s="9" customFormat="1" ht="24.95" customHeight="1">
      <c r="B66" s="139"/>
      <c r="C66" s="140"/>
      <c r="D66" s="141" t="s">
        <v>110</v>
      </c>
      <c r="E66" s="142"/>
      <c r="F66" s="142"/>
      <c r="G66" s="142"/>
      <c r="H66" s="142"/>
      <c r="I66" s="142"/>
      <c r="J66" s="143">
        <f>J130</f>
        <v>0</v>
      </c>
      <c r="K66" s="140"/>
      <c r="L66" s="144"/>
    </row>
    <row r="67" spans="1:31" s="10" customFormat="1" ht="19.899999999999999" customHeight="1">
      <c r="B67" s="145"/>
      <c r="C67" s="96"/>
      <c r="D67" s="146" t="s">
        <v>115</v>
      </c>
      <c r="E67" s="147"/>
      <c r="F67" s="147"/>
      <c r="G67" s="147"/>
      <c r="H67" s="147"/>
      <c r="I67" s="147"/>
      <c r="J67" s="148">
        <f>J131</f>
        <v>0</v>
      </c>
      <c r="K67" s="96"/>
      <c r="L67" s="149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57" t="str">
        <f>E7</f>
        <v>Polní cesty VPC 3N a 4R Andělská Hora</v>
      </c>
      <c r="F77" s="358"/>
      <c r="G77" s="358"/>
      <c r="H77" s="358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1" customFormat="1" ht="12" customHeight="1">
      <c r="B78" s="20"/>
      <c r="C78" s="28" t="s">
        <v>97</v>
      </c>
      <c r="D78" s="21"/>
      <c r="E78" s="21"/>
      <c r="F78" s="21"/>
      <c r="G78" s="21"/>
      <c r="H78" s="21"/>
      <c r="I78" s="21"/>
      <c r="J78" s="21"/>
      <c r="K78" s="21"/>
      <c r="L78" s="19"/>
    </row>
    <row r="79" spans="1:31" s="2" customFormat="1" ht="16.5" customHeight="1">
      <c r="A79" s="33"/>
      <c r="B79" s="34"/>
      <c r="C79" s="35"/>
      <c r="D79" s="35"/>
      <c r="E79" s="357" t="s">
        <v>98</v>
      </c>
      <c r="F79" s="359"/>
      <c r="G79" s="359"/>
      <c r="H79" s="359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99</v>
      </c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5"/>
      <c r="D81" s="35"/>
      <c r="E81" s="306" t="str">
        <f>E11</f>
        <v>2022120412 - Výsadba</v>
      </c>
      <c r="F81" s="359"/>
      <c r="G81" s="359"/>
      <c r="H81" s="359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21</v>
      </c>
      <c r="D83" s="35"/>
      <c r="E83" s="35"/>
      <c r="F83" s="26" t="str">
        <f>F14</f>
        <v xml:space="preserve"> </v>
      </c>
      <c r="G83" s="35"/>
      <c r="H83" s="35"/>
      <c r="I83" s="28" t="s">
        <v>23</v>
      </c>
      <c r="J83" s="58" t="str">
        <f>IF(J14="","",J14)</f>
        <v>14. 12. 2022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25</v>
      </c>
      <c r="D85" s="35"/>
      <c r="E85" s="35"/>
      <c r="F85" s="26" t="str">
        <f>E17</f>
        <v xml:space="preserve"> </v>
      </c>
      <c r="G85" s="35"/>
      <c r="H85" s="35"/>
      <c r="I85" s="28" t="s">
        <v>30</v>
      </c>
      <c r="J85" s="31" t="str">
        <f>E23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2" customHeight="1">
      <c r="A86" s="33"/>
      <c r="B86" s="34"/>
      <c r="C86" s="28" t="s">
        <v>28</v>
      </c>
      <c r="D86" s="35"/>
      <c r="E86" s="35"/>
      <c r="F86" s="26" t="str">
        <f>IF(E20="","",E20)</f>
        <v>Vyplň údaj</v>
      </c>
      <c r="G86" s="35"/>
      <c r="H86" s="35"/>
      <c r="I86" s="28" t="s">
        <v>32</v>
      </c>
      <c r="J86" s="31" t="str">
        <f>E26</f>
        <v xml:space="preserve"> </v>
      </c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0.3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11" customFormat="1" ht="29.25" customHeight="1">
      <c r="A88" s="150"/>
      <c r="B88" s="151"/>
      <c r="C88" s="152" t="s">
        <v>117</v>
      </c>
      <c r="D88" s="153" t="s">
        <v>54</v>
      </c>
      <c r="E88" s="153" t="s">
        <v>50</v>
      </c>
      <c r="F88" s="153" t="s">
        <v>51</v>
      </c>
      <c r="G88" s="153" t="s">
        <v>118</v>
      </c>
      <c r="H88" s="153" t="s">
        <v>119</v>
      </c>
      <c r="I88" s="153" t="s">
        <v>120</v>
      </c>
      <c r="J88" s="153" t="s">
        <v>103</v>
      </c>
      <c r="K88" s="154" t="s">
        <v>121</v>
      </c>
      <c r="L88" s="155"/>
      <c r="M88" s="67" t="s">
        <v>19</v>
      </c>
      <c r="N88" s="68" t="s">
        <v>39</v>
      </c>
      <c r="O88" s="68" t="s">
        <v>122</v>
      </c>
      <c r="P88" s="68" t="s">
        <v>123</v>
      </c>
      <c r="Q88" s="68" t="s">
        <v>124</v>
      </c>
      <c r="R88" s="68" t="s">
        <v>125</v>
      </c>
      <c r="S88" s="68" t="s">
        <v>126</v>
      </c>
      <c r="T88" s="69" t="s">
        <v>127</v>
      </c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</row>
    <row r="89" spans="1:65" s="2" customFormat="1" ht="22.9" customHeight="1">
      <c r="A89" s="33"/>
      <c r="B89" s="34"/>
      <c r="C89" s="74" t="s">
        <v>128</v>
      </c>
      <c r="D89" s="35"/>
      <c r="E89" s="35"/>
      <c r="F89" s="35"/>
      <c r="G89" s="35"/>
      <c r="H89" s="35"/>
      <c r="I89" s="35"/>
      <c r="J89" s="156">
        <f>BK89</f>
        <v>0</v>
      </c>
      <c r="K89" s="35"/>
      <c r="L89" s="38"/>
      <c r="M89" s="70"/>
      <c r="N89" s="157"/>
      <c r="O89" s="71"/>
      <c r="P89" s="158">
        <f>P90+P130</f>
        <v>0</v>
      </c>
      <c r="Q89" s="71"/>
      <c r="R89" s="158">
        <f>R90+R130</f>
        <v>4.2343999999999999</v>
      </c>
      <c r="S89" s="71"/>
      <c r="T89" s="159">
        <f>T90+T130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68</v>
      </c>
      <c r="AU89" s="16" t="s">
        <v>104</v>
      </c>
      <c r="BK89" s="160">
        <f>BK90+BK130</f>
        <v>0</v>
      </c>
    </row>
    <row r="90" spans="1:65" s="12" customFormat="1" ht="25.9" customHeight="1">
      <c r="B90" s="161"/>
      <c r="C90" s="162"/>
      <c r="D90" s="163" t="s">
        <v>68</v>
      </c>
      <c r="E90" s="164" t="s">
        <v>129</v>
      </c>
      <c r="F90" s="164" t="s">
        <v>130</v>
      </c>
      <c r="G90" s="162"/>
      <c r="H90" s="162"/>
      <c r="I90" s="165"/>
      <c r="J90" s="166">
        <f>BK90</f>
        <v>0</v>
      </c>
      <c r="K90" s="162"/>
      <c r="L90" s="167"/>
      <c r="M90" s="168"/>
      <c r="N90" s="169"/>
      <c r="O90" s="169"/>
      <c r="P90" s="170">
        <f>P91</f>
        <v>0</v>
      </c>
      <c r="Q90" s="169"/>
      <c r="R90" s="170">
        <f>R91</f>
        <v>4.2343999999999999</v>
      </c>
      <c r="S90" s="169"/>
      <c r="T90" s="171">
        <f>T91</f>
        <v>0</v>
      </c>
      <c r="AR90" s="172" t="s">
        <v>76</v>
      </c>
      <c r="AT90" s="173" t="s">
        <v>68</v>
      </c>
      <c r="AU90" s="173" t="s">
        <v>69</v>
      </c>
      <c r="AY90" s="172" t="s">
        <v>131</v>
      </c>
      <c r="BK90" s="174">
        <f>BK91</f>
        <v>0</v>
      </c>
    </row>
    <row r="91" spans="1:65" s="12" customFormat="1" ht="22.9" customHeight="1">
      <c r="B91" s="161"/>
      <c r="C91" s="162"/>
      <c r="D91" s="163" t="s">
        <v>68</v>
      </c>
      <c r="E91" s="175" t="s">
        <v>76</v>
      </c>
      <c r="F91" s="175" t="s">
        <v>132</v>
      </c>
      <c r="G91" s="162"/>
      <c r="H91" s="162"/>
      <c r="I91" s="165"/>
      <c r="J91" s="176">
        <f>BK91</f>
        <v>0</v>
      </c>
      <c r="K91" s="162"/>
      <c r="L91" s="167"/>
      <c r="M91" s="168"/>
      <c r="N91" s="169"/>
      <c r="O91" s="169"/>
      <c r="P91" s="170">
        <f>SUM(P92:P129)</f>
        <v>0</v>
      </c>
      <c r="Q91" s="169"/>
      <c r="R91" s="170">
        <f>SUM(R92:R129)</f>
        <v>4.2343999999999999</v>
      </c>
      <c r="S91" s="169"/>
      <c r="T91" s="171">
        <f>SUM(T92:T129)</f>
        <v>0</v>
      </c>
      <c r="AR91" s="172" t="s">
        <v>76</v>
      </c>
      <c r="AT91" s="173" t="s">
        <v>68</v>
      </c>
      <c r="AU91" s="173" t="s">
        <v>76</v>
      </c>
      <c r="AY91" s="172" t="s">
        <v>131</v>
      </c>
      <c r="BK91" s="174">
        <f>SUM(BK92:BK129)</f>
        <v>0</v>
      </c>
    </row>
    <row r="92" spans="1:65" s="2" customFormat="1" ht="37.9" customHeight="1">
      <c r="A92" s="33"/>
      <c r="B92" s="34"/>
      <c r="C92" s="177" t="s">
        <v>76</v>
      </c>
      <c r="D92" s="177" t="s">
        <v>133</v>
      </c>
      <c r="E92" s="178" t="s">
        <v>162</v>
      </c>
      <c r="F92" s="179" t="s">
        <v>163</v>
      </c>
      <c r="G92" s="180" t="s">
        <v>149</v>
      </c>
      <c r="H92" s="181">
        <v>16</v>
      </c>
      <c r="I92" s="182"/>
      <c r="J92" s="183">
        <f>ROUND(I92*H92,2)</f>
        <v>0</v>
      </c>
      <c r="K92" s="179" t="s">
        <v>137</v>
      </c>
      <c r="L92" s="38"/>
      <c r="M92" s="184" t="s">
        <v>19</v>
      </c>
      <c r="N92" s="185" t="s">
        <v>40</v>
      </c>
      <c r="O92" s="63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8" t="s">
        <v>138</v>
      </c>
      <c r="AT92" s="188" t="s">
        <v>133</v>
      </c>
      <c r="AU92" s="188" t="s">
        <v>78</v>
      </c>
      <c r="AY92" s="16" t="s">
        <v>131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6" t="s">
        <v>76</v>
      </c>
      <c r="BK92" s="189">
        <f>ROUND(I92*H92,2)</f>
        <v>0</v>
      </c>
      <c r="BL92" s="16" t="s">
        <v>138</v>
      </c>
      <c r="BM92" s="188" t="s">
        <v>362</v>
      </c>
    </row>
    <row r="93" spans="1:65" s="2" customFormat="1" ht="11.25">
      <c r="A93" s="33"/>
      <c r="B93" s="34"/>
      <c r="C93" s="35"/>
      <c r="D93" s="190" t="s">
        <v>140</v>
      </c>
      <c r="E93" s="35"/>
      <c r="F93" s="191" t="s">
        <v>165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140</v>
      </c>
      <c r="AU93" s="16" t="s">
        <v>78</v>
      </c>
    </row>
    <row r="94" spans="1:65" s="2" customFormat="1" ht="39">
      <c r="A94" s="33"/>
      <c r="B94" s="34"/>
      <c r="C94" s="35"/>
      <c r="D94" s="195" t="s">
        <v>152</v>
      </c>
      <c r="E94" s="35"/>
      <c r="F94" s="196" t="s">
        <v>166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152</v>
      </c>
      <c r="AU94" s="16" t="s">
        <v>78</v>
      </c>
    </row>
    <row r="95" spans="1:65" s="13" customFormat="1" ht="11.25">
      <c r="B95" s="197"/>
      <c r="C95" s="198"/>
      <c r="D95" s="195" t="s">
        <v>154</v>
      </c>
      <c r="E95" s="199" t="s">
        <v>19</v>
      </c>
      <c r="F95" s="200" t="s">
        <v>230</v>
      </c>
      <c r="G95" s="198"/>
      <c r="H95" s="201">
        <v>16</v>
      </c>
      <c r="I95" s="202"/>
      <c r="J95" s="198"/>
      <c r="K95" s="198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154</v>
      </c>
      <c r="AU95" s="207" t="s">
        <v>78</v>
      </c>
      <c r="AV95" s="13" t="s">
        <v>78</v>
      </c>
      <c r="AW95" s="13" t="s">
        <v>31</v>
      </c>
      <c r="AX95" s="13" t="s">
        <v>76</v>
      </c>
      <c r="AY95" s="207" t="s">
        <v>131</v>
      </c>
    </row>
    <row r="96" spans="1:65" s="2" customFormat="1" ht="24.2" customHeight="1">
      <c r="A96" s="33"/>
      <c r="B96" s="34"/>
      <c r="C96" s="177" t="s">
        <v>78</v>
      </c>
      <c r="D96" s="177" t="s">
        <v>133</v>
      </c>
      <c r="E96" s="178" t="s">
        <v>204</v>
      </c>
      <c r="F96" s="179" t="s">
        <v>205</v>
      </c>
      <c r="G96" s="180" t="s">
        <v>149</v>
      </c>
      <c r="H96" s="181">
        <v>16</v>
      </c>
      <c r="I96" s="182"/>
      <c r="J96" s="183">
        <f>ROUND(I96*H96,2)</f>
        <v>0</v>
      </c>
      <c r="K96" s="179" t="s">
        <v>137</v>
      </c>
      <c r="L96" s="38"/>
      <c r="M96" s="184" t="s">
        <v>19</v>
      </c>
      <c r="N96" s="185" t="s">
        <v>40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138</v>
      </c>
      <c r="AT96" s="188" t="s">
        <v>133</v>
      </c>
      <c r="AU96" s="188" t="s">
        <v>78</v>
      </c>
      <c r="AY96" s="16" t="s">
        <v>131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76</v>
      </c>
      <c r="BK96" s="189">
        <f>ROUND(I96*H96,2)</f>
        <v>0</v>
      </c>
      <c r="BL96" s="16" t="s">
        <v>138</v>
      </c>
      <c r="BM96" s="188" t="s">
        <v>363</v>
      </c>
    </row>
    <row r="97" spans="1:65" s="2" customFormat="1" ht="11.25">
      <c r="A97" s="33"/>
      <c r="B97" s="34"/>
      <c r="C97" s="35"/>
      <c r="D97" s="190" t="s">
        <v>140</v>
      </c>
      <c r="E97" s="35"/>
      <c r="F97" s="191" t="s">
        <v>207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140</v>
      </c>
      <c r="AU97" s="16" t="s">
        <v>78</v>
      </c>
    </row>
    <row r="98" spans="1:65" s="13" customFormat="1" ht="11.25">
      <c r="B98" s="197"/>
      <c r="C98" s="198"/>
      <c r="D98" s="195" t="s">
        <v>154</v>
      </c>
      <c r="E98" s="199" t="s">
        <v>19</v>
      </c>
      <c r="F98" s="200" t="s">
        <v>230</v>
      </c>
      <c r="G98" s="198"/>
      <c r="H98" s="201">
        <v>16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154</v>
      </c>
      <c r="AU98" s="207" t="s">
        <v>78</v>
      </c>
      <c r="AV98" s="13" t="s">
        <v>78</v>
      </c>
      <c r="AW98" s="13" t="s">
        <v>31</v>
      </c>
      <c r="AX98" s="13" t="s">
        <v>76</v>
      </c>
      <c r="AY98" s="207" t="s">
        <v>131</v>
      </c>
    </row>
    <row r="99" spans="1:65" s="2" customFormat="1" ht="24.2" customHeight="1">
      <c r="A99" s="33"/>
      <c r="B99" s="34"/>
      <c r="C99" s="177" t="s">
        <v>146</v>
      </c>
      <c r="D99" s="177" t="s">
        <v>133</v>
      </c>
      <c r="E99" s="178" t="s">
        <v>364</v>
      </c>
      <c r="F99" s="179" t="s">
        <v>365</v>
      </c>
      <c r="G99" s="180" t="s">
        <v>279</v>
      </c>
      <c r="H99" s="181">
        <v>16</v>
      </c>
      <c r="I99" s="182"/>
      <c r="J99" s="183">
        <f>ROUND(I99*H99,2)</f>
        <v>0</v>
      </c>
      <c r="K99" s="179" t="s">
        <v>137</v>
      </c>
      <c r="L99" s="38"/>
      <c r="M99" s="184" t="s">
        <v>19</v>
      </c>
      <c r="N99" s="185" t="s">
        <v>40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138</v>
      </c>
      <c r="AT99" s="188" t="s">
        <v>133</v>
      </c>
      <c r="AU99" s="188" t="s">
        <v>78</v>
      </c>
      <c r="AY99" s="16" t="s">
        <v>131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76</v>
      </c>
      <c r="BK99" s="189">
        <f>ROUND(I99*H99,2)</f>
        <v>0</v>
      </c>
      <c r="BL99" s="16" t="s">
        <v>138</v>
      </c>
      <c r="BM99" s="188" t="s">
        <v>366</v>
      </c>
    </row>
    <row r="100" spans="1:65" s="2" customFormat="1" ht="11.25">
      <c r="A100" s="33"/>
      <c r="B100" s="34"/>
      <c r="C100" s="35"/>
      <c r="D100" s="190" t="s">
        <v>140</v>
      </c>
      <c r="E100" s="35"/>
      <c r="F100" s="191" t="s">
        <v>367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140</v>
      </c>
      <c r="AU100" s="16" t="s">
        <v>78</v>
      </c>
    </row>
    <row r="101" spans="1:65" s="2" customFormat="1" ht="29.25">
      <c r="A101" s="33"/>
      <c r="B101" s="34"/>
      <c r="C101" s="35"/>
      <c r="D101" s="195" t="s">
        <v>152</v>
      </c>
      <c r="E101" s="35"/>
      <c r="F101" s="196" t="s">
        <v>368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152</v>
      </c>
      <c r="AU101" s="16" t="s">
        <v>78</v>
      </c>
    </row>
    <row r="102" spans="1:65" s="2" customFormat="1" ht="16.5" customHeight="1">
      <c r="A102" s="33"/>
      <c r="B102" s="34"/>
      <c r="C102" s="208" t="s">
        <v>138</v>
      </c>
      <c r="D102" s="208" t="s">
        <v>283</v>
      </c>
      <c r="E102" s="209" t="s">
        <v>369</v>
      </c>
      <c r="F102" s="210" t="s">
        <v>370</v>
      </c>
      <c r="G102" s="211" t="s">
        <v>149</v>
      </c>
      <c r="H102" s="212">
        <v>16</v>
      </c>
      <c r="I102" s="213"/>
      <c r="J102" s="214">
        <f>ROUND(I102*H102,2)</f>
        <v>0</v>
      </c>
      <c r="K102" s="210" t="s">
        <v>137</v>
      </c>
      <c r="L102" s="215"/>
      <c r="M102" s="216" t="s">
        <v>19</v>
      </c>
      <c r="N102" s="217" t="s">
        <v>40</v>
      </c>
      <c r="O102" s="63"/>
      <c r="P102" s="186">
        <f>O102*H102</f>
        <v>0</v>
      </c>
      <c r="Q102" s="186">
        <v>0.22</v>
      </c>
      <c r="R102" s="186">
        <f>Q102*H102</f>
        <v>3.52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182</v>
      </c>
      <c r="AT102" s="188" t="s">
        <v>283</v>
      </c>
      <c r="AU102" s="188" t="s">
        <v>78</v>
      </c>
      <c r="AY102" s="16" t="s">
        <v>131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76</v>
      </c>
      <c r="BK102" s="189">
        <f>ROUND(I102*H102,2)</f>
        <v>0</v>
      </c>
      <c r="BL102" s="16" t="s">
        <v>138</v>
      </c>
      <c r="BM102" s="188" t="s">
        <v>371</v>
      </c>
    </row>
    <row r="103" spans="1:65" s="2" customFormat="1" ht="24.2" customHeight="1">
      <c r="A103" s="33"/>
      <c r="B103" s="34"/>
      <c r="C103" s="177" t="s">
        <v>161</v>
      </c>
      <c r="D103" s="177" t="s">
        <v>133</v>
      </c>
      <c r="E103" s="178" t="s">
        <v>372</v>
      </c>
      <c r="F103" s="179" t="s">
        <v>373</v>
      </c>
      <c r="G103" s="180" t="s">
        <v>279</v>
      </c>
      <c r="H103" s="181">
        <v>16</v>
      </c>
      <c r="I103" s="182"/>
      <c r="J103" s="183">
        <f>ROUND(I103*H103,2)</f>
        <v>0</v>
      </c>
      <c r="K103" s="179" t="s">
        <v>137</v>
      </c>
      <c r="L103" s="38"/>
      <c r="M103" s="184" t="s">
        <v>19</v>
      </c>
      <c r="N103" s="185" t="s">
        <v>40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138</v>
      </c>
      <c r="AT103" s="188" t="s">
        <v>133</v>
      </c>
      <c r="AU103" s="188" t="s">
        <v>78</v>
      </c>
      <c r="AY103" s="16" t="s">
        <v>131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76</v>
      </c>
      <c r="BK103" s="189">
        <f>ROUND(I103*H103,2)</f>
        <v>0</v>
      </c>
      <c r="BL103" s="16" t="s">
        <v>138</v>
      </c>
      <c r="BM103" s="188" t="s">
        <v>374</v>
      </c>
    </row>
    <row r="104" spans="1:65" s="2" customFormat="1" ht="11.25">
      <c r="A104" s="33"/>
      <c r="B104" s="34"/>
      <c r="C104" s="35"/>
      <c r="D104" s="190" t="s">
        <v>140</v>
      </c>
      <c r="E104" s="35"/>
      <c r="F104" s="191" t="s">
        <v>375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140</v>
      </c>
      <c r="AU104" s="16" t="s">
        <v>78</v>
      </c>
    </row>
    <row r="105" spans="1:65" s="2" customFormat="1" ht="29.25">
      <c r="A105" s="33"/>
      <c r="B105" s="34"/>
      <c r="C105" s="35"/>
      <c r="D105" s="195" t="s">
        <v>152</v>
      </c>
      <c r="E105" s="35"/>
      <c r="F105" s="196" t="s">
        <v>368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152</v>
      </c>
      <c r="AU105" s="16" t="s">
        <v>78</v>
      </c>
    </row>
    <row r="106" spans="1:65" s="2" customFormat="1" ht="24.2" customHeight="1">
      <c r="A106" s="33"/>
      <c r="B106" s="34"/>
      <c r="C106" s="208" t="s">
        <v>168</v>
      </c>
      <c r="D106" s="208" t="s">
        <v>283</v>
      </c>
      <c r="E106" s="209" t="s">
        <v>376</v>
      </c>
      <c r="F106" s="210" t="s">
        <v>377</v>
      </c>
      <c r="G106" s="211" t="s">
        <v>378</v>
      </c>
      <c r="H106" s="212">
        <v>16</v>
      </c>
      <c r="I106" s="213"/>
      <c r="J106" s="214">
        <f>ROUND(I106*H106,2)</f>
        <v>0</v>
      </c>
      <c r="K106" s="210" t="s">
        <v>137</v>
      </c>
      <c r="L106" s="215"/>
      <c r="M106" s="216" t="s">
        <v>19</v>
      </c>
      <c r="N106" s="217" t="s">
        <v>40</v>
      </c>
      <c r="O106" s="63"/>
      <c r="P106" s="186">
        <f>O106*H106</f>
        <v>0</v>
      </c>
      <c r="Q106" s="186">
        <v>1E-3</v>
      </c>
      <c r="R106" s="186">
        <f>Q106*H106</f>
        <v>1.6E-2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182</v>
      </c>
      <c r="AT106" s="188" t="s">
        <v>283</v>
      </c>
      <c r="AU106" s="188" t="s">
        <v>78</v>
      </c>
      <c r="AY106" s="16" t="s">
        <v>131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76</v>
      </c>
      <c r="BK106" s="189">
        <f>ROUND(I106*H106,2)</f>
        <v>0</v>
      </c>
      <c r="BL106" s="16" t="s">
        <v>138</v>
      </c>
      <c r="BM106" s="188" t="s">
        <v>379</v>
      </c>
    </row>
    <row r="107" spans="1:65" s="2" customFormat="1" ht="29.25">
      <c r="A107" s="33"/>
      <c r="B107" s="34"/>
      <c r="C107" s="35"/>
      <c r="D107" s="195" t="s">
        <v>152</v>
      </c>
      <c r="E107" s="35"/>
      <c r="F107" s="196" t="s">
        <v>380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152</v>
      </c>
      <c r="AU107" s="16" t="s">
        <v>78</v>
      </c>
    </row>
    <row r="108" spans="1:65" s="2" customFormat="1" ht="16.5" customHeight="1">
      <c r="A108" s="33"/>
      <c r="B108" s="34"/>
      <c r="C108" s="177" t="s">
        <v>175</v>
      </c>
      <c r="D108" s="177" t="s">
        <v>133</v>
      </c>
      <c r="E108" s="178" t="s">
        <v>381</v>
      </c>
      <c r="F108" s="179" t="s">
        <v>382</v>
      </c>
      <c r="G108" s="180" t="s">
        <v>279</v>
      </c>
      <c r="H108" s="181">
        <v>16</v>
      </c>
      <c r="I108" s="182"/>
      <c r="J108" s="183">
        <f>ROUND(I108*H108,2)</f>
        <v>0</v>
      </c>
      <c r="K108" s="179" t="s">
        <v>137</v>
      </c>
      <c r="L108" s="38"/>
      <c r="M108" s="184" t="s">
        <v>19</v>
      </c>
      <c r="N108" s="185" t="s">
        <v>40</v>
      </c>
      <c r="O108" s="63"/>
      <c r="P108" s="186">
        <f>O108*H108</f>
        <v>0</v>
      </c>
      <c r="Q108" s="186">
        <v>5.0000000000000002E-5</v>
      </c>
      <c r="R108" s="186">
        <f>Q108*H108</f>
        <v>8.0000000000000004E-4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138</v>
      </c>
      <c r="AT108" s="188" t="s">
        <v>133</v>
      </c>
      <c r="AU108" s="188" t="s">
        <v>78</v>
      </c>
      <c r="AY108" s="16" t="s">
        <v>131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76</v>
      </c>
      <c r="BK108" s="189">
        <f>ROUND(I108*H108,2)</f>
        <v>0</v>
      </c>
      <c r="BL108" s="16" t="s">
        <v>138</v>
      </c>
      <c r="BM108" s="188" t="s">
        <v>383</v>
      </c>
    </row>
    <row r="109" spans="1:65" s="2" customFormat="1" ht="11.25">
      <c r="A109" s="33"/>
      <c r="B109" s="34"/>
      <c r="C109" s="35"/>
      <c r="D109" s="190" t="s">
        <v>140</v>
      </c>
      <c r="E109" s="35"/>
      <c r="F109" s="191" t="s">
        <v>384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140</v>
      </c>
      <c r="AU109" s="16" t="s">
        <v>78</v>
      </c>
    </row>
    <row r="110" spans="1:65" s="2" customFormat="1" ht="16.5" customHeight="1">
      <c r="A110" s="33"/>
      <c r="B110" s="34"/>
      <c r="C110" s="208" t="s">
        <v>182</v>
      </c>
      <c r="D110" s="208" t="s">
        <v>283</v>
      </c>
      <c r="E110" s="209" t="s">
        <v>385</v>
      </c>
      <c r="F110" s="210" t="s">
        <v>386</v>
      </c>
      <c r="G110" s="211" t="s">
        <v>279</v>
      </c>
      <c r="H110" s="212">
        <v>48</v>
      </c>
      <c r="I110" s="213"/>
      <c r="J110" s="214">
        <f>ROUND(I110*H110,2)</f>
        <v>0</v>
      </c>
      <c r="K110" s="210" t="s">
        <v>137</v>
      </c>
      <c r="L110" s="215"/>
      <c r="M110" s="216" t="s">
        <v>19</v>
      </c>
      <c r="N110" s="217" t="s">
        <v>40</v>
      </c>
      <c r="O110" s="63"/>
      <c r="P110" s="186">
        <f>O110*H110</f>
        <v>0</v>
      </c>
      <c r="Q110" s="186">
        <v>3.5400000000000002E-3</v>
      </c>
      <c r="R110" s="186">
        <f>Q110*H110</f>
        <v>0.16992000000000002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182</v>
      </c>
      <c r="AT110" s="188" t="s">
        <v>283</v>
      </c>
      <c r="AU110" s="188" t="s">
        <v>78</v>
      </c>
      <c r="AY110" s="16" t="s">
        <v>131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76</v>
      </c>
      <c r="BK110" s="189">
        <f>ROUND(I110*H110,2)</f>
        <v>0</v>
      </c>
      <c r="BL110" s="16" t="s">
        <v>138</v>
      </c>
      <c r="BM110" s="188" t="s">
        <v>387</v>
      </c>
    </row>
    <row r="111" spans="1:65" s="2" customFormat="1" ht="16.5" customHeight="1">
      <c r="A111" s="33"/>
      <c r="B111" s="34"/>
      <c r="C111" s="208" t="s">
        <v>189</v>
      </c>
      <c r="D111" s="208" t="s">
        <v>283</v>
      </c>
      <c r="E111" s="209" t="s">
        <v>388</v>
      </c>
      <c r="F111" s="210" t="s">
        <v>389</v>
      </c>
      <c r="G111" s="211" t="s">
        <v>335</v>
      </c>
      <c r="H111" s="212">
        <v>48</v>
      </c>
      <c r="I111" s="213"/>
      <c r="J111" s="214">
        <f>ROUND(I111*H111,2)</f>
        <v>0</v>
      </c>
      <c r="K111" s="210" t="s">
        <v>19</v>
      </c>
      <c r="L111" s="215"/>
      <c r="M111" s="216" t="s">
        <v>19</v>
      </c>
      <c r="N111" s="217" t="s">
        <v>40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182</v>
      </c>
      <c r="AT111" s="188" t="s">
        <v>283</v>
      </c>
      <c r="AU111" s="188" t="s">
        <v>78</v>
      </c>
      <c r="AY111" s="16" t="s">
        <v>131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76</v>
      </c>
      <c r="BK111" s="189">
        <f>ROUND(I111*H111,2)</f>
        <v>0</v>
      </c>
      <c r="BL111" s="16" t="s">
        <v>138</v>
      </c>
      <c r="BM111" s="188" t="s">
        <v>390</v>
      </c>
    </row>
    <row r="112" spans="1:65" s="2" customFormat="1" ht="16.5" customHeight="1">
      <c r="A112" s="33"/>
      <c r="B112" s="34"/>
      <c r="C112" s="208" t="s">
        <v>195</v>
      </c>
      <c r="D112" s="208" t="s">
        <v>283</v>
      </c>
      <c r="E112" s="209" t="s">
        <v>391</v>
      </c>
      <c r="F112" s="210" t="s">
        <v>392</v>
      </c>
      <c r="G112" s="211" t="s">
        <v>335</v>
      </c>
      <c r="H112" s="212">
        <v>48</v>
      </c>
      <c r="I112" s="213"/>
      <c r="J112" s="214">
        <f>ROUND(I112*H112,2)</f>
        <v>0</v>
      </c>
      <c r="K112" s="210" t="s">
        <v>19</v>
      </c>
      <c r="L112" s="215"/>
      <c r="M112" s="216" t="s">
        <v>19</v>
      </c>
      <c r="N112" s="217" t="s">
        <v>40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182</v>
      </c>
      <c r="AT112" s="188" t="s">
        <v>283</v>
      </c>
      <c r="AU112" s="188" t="s">
        <v>78</v>
      </c>
      <c r="AY112" s="16" t="s">
        <v>131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76</v>
      </c>
      <c r="BK112" s="189">
        <f>ROUND(I112*H112,2)</f>
        <v>0</v>
      </c>
      <c r="BL112" s="16" t="s">
        <v>138</v>
      </c>
      <c r="BM112" s="188" t="s">
        <v>393</v>
      </c>
    </row>
    <row r="113" spans="1:65" s="2" customFormat="1" ht="21.75" customHeight="1">
      <c r="A113" s="33"/>
      <c r="B113" s="34"/>
      <c r="C113" s="177" t="s">
        <v>203</v>
      </c>
      <c r="D113" s="177" t="s">
        <v>133</v>
      </c>
      <c r="E113" s="178" t="s">
        <v>394</v>
      </c>
      <c r="F113" s="179" t="s">
        <v>395</v>
      </c>
      <c r="G113" s="180" t="s">
        <v>279</v>
      </c>
      <c r="H113" s="181">
        <v>16</v>
      </c>
      <c r="I113" s="182"/>
      <c r="J113" s="183">
        <f>ROUND(I113*H113,2)</f>
        <v>0</v>
      </c>
      <c r="K113" s="179" t="s">
        <v>137</v>
      </c>
      <c r="L113" s="38"/>
      <c r="M113" s="184" t="s">
        <v>19</v>
      </c>
      <c r="N113" s="185" t="s">
        <v>40</v>
      </c>
      <c r="O113" s="63"/>
      <c r="P113" s="186">
        <f>O113*H113</f>
        <v>0</v>
      </c>
      <c r="Q113" s="186">
        <v>2.0799999999999998E-3</v>
      </c>
      <c r="R113" s="186">
        <f>Q113*H113</f>
        <v>3.3279999999999997E-2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138</v>
      </c>
      <c r="AT113" s="188" t="s">
        <v>133</v>
      </c>
      <c r="AU113" s="188" t="s">
        <v>78</v>
      </c>
      <c r="AY113" s="16" t="s">
        <v>131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76</v>
      </c>
      <c r="BK113" s="189">
        <f>ROUND(I113*H113,2)</f>
        <v>0</v>
      </c>
      <c r="BL113" s="16" t="s">
        <v>138</v>
      </c>
      <c r="BM113" s="188" t="s">
        <v>396</v>
      </c>
    </row>
    <row r="114" spans="1:65" s="2" customFormat="1" ht="11.25">
      <c r="A114" s="33"/>
      <c r="B114" s="34"/>
      <c r="C114" s="35"/>
      <c r="D114" s="190" t="s">
        <v>140</v>
      </c>
      <c r="E114" s="35"/>
      <c r="F114" s="191" t="s">
        <v>397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140</v>
      </c>
      <c r="AU114" s="16" t="s">
        <v>78</v>
      </c>
    </row>
    <row r="115" spans="1:65" s="2" customFormat="1" ht="16.5" customHeight="1">
      <c r="A115" s="33"/>
      <c r="B115" s="34"/>
      <c r="C115" s="177" t="s">
        <v>209</v>
      </c>
      <c r="D115" s="177" t="s">
        <v>133</v>
      </c>
      <c r="E115" s="178" t="s">
        <v>398</v>
      </c>
      <c r="F115" s="179" t="s">
        <v>399</v>
      </c>
      <c r="G115" s="180" t="s">
        <v>136</v>
      </c>
      <c r="H115" s="181">
        <v>24</v>
      </c>
      <c r="I115" s="182"/>
      <c r="J115" s="183">
        <f>ROUND(I115*H115,2)</f>
        <v>0</v>
      </c>
      <c r="K115" s="179" t="s">
        <v>137</v>
      </c>
      <c r="L115" s="38"/>
      <c r="M115" s="184" t="s">
        <v>19</v>
      </c>
      <c r="N115" s="185" t="s">
        <v>40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138</v>
      </c>
      <c r="AT115" s="188" t="s">
        <v>133</v>
      </c>
      <c r="AU115" s="188" t="s">
        <v>78</v>
      </c>
      <c r="AY115" s="16" t="s">
        <v>131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76</v>
      </c>
      <c r="BK115" s="189">
        <f>ROUND(I115*H115,2)</f>
        <v>0</v>
      </c>
      <c r="BL115" s="16" t="s">
        <v>138</v>
      </c>
      <c r="BM115" s="188" t="s">
        <v>400</v>
      </c>
    </row>
    <row r="116" spans="1:65" s="2" customFormat="1" ht="11.25">
      <c r="A116" s="33"/>
      <c r="B116" s="34"/>
      <c r="C116" s="35"/>
      <c r="D116" s="190" t="s">
        <v>140</v>
      </c>
      <c r="E116" s="35"/>
      <c r="F116" s="191" t="s">
        <v>401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140</v>
      </c>
      <c r="AU116" s="16" t="s">
        <v>78</v>
      </c>
    </row>
    <row r="117" spans="1:65" s="13" customFormat="1" ht="11.25">
      <c r="B117" s="197"/>
      <c r="C117" s="198"/>
      <c r="D117" s="195" t="s">
        <v>154</v>
      </c>
      <c r="E117" s="199" t="s">
        <v>19</v>
      </c>
      <c r="F117" s="200" t="s">
        <v>402</v>
      </c>
      <c r="G117" s="198"/>
      <c r="H117" s="201">
        <v>24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154</v>
      </c>
      <c r="AU117" s="207" t="s">
        <v>78</v>
      </c>
      <c r="AV117" s="13" t="s">
        <v>78</v>
      </c>
      <c r="AW117" s="13" t="s">
        <v>31</v>
      </c>
      <c r="AX117" s="13" t="s">
        <v>76</v>
      </c>
      <c r="AY117" s="207" t="s">
        <v>131</v>
      </c>
    </row>
    <row r="118" spans="1:65" s="2" customFormat="1" ht="16.5" customHeight="1">
      <c r="A118" s="33"/>
      <c r="B118" s="34"/>
      <c r="C118" s="208" t="s">
        <v>215</v>
      </c>
      <c r="D118" s="208" t="s">
        <v>283</v>
      </c>
      <c r="E118" s="209" t="s">
        <v>403</v>
      </c>
      <c r="F118" s="210" t="s">
        <v>404</v>
      </c>
      <c r="G118" s="211" t="s">
        <v>149</v>
      </c>
      <c r="H118" s="212">
        <v>2.472</v>
      </c>
      <c r="I118" s="213"/>
      <c r="J118" s="214">
        <f>ROUND(I118*H118,2)</f>
        <v>0</v>
      </c>
      <c r="K118" s="210" t="s">
        <v>137</v>
      </c>
      <c r="L118" s="215"/>
      <c r="M118" s="216" t="s">
        <v>19</v>
      </c>
      <c r="N118" s="217" t="s">
        <v>40</v>
      </c>
      <c r="O118" s="63"/>
      <c r="P118" s="186">
        <f>O118*H118</f>
        <v>0</v>
      </c>
      <c r="Q118" s="186">
        <v>0.2</v>
      </c>
      <c r="R118" s="186">
        <f>Q118*H118</f>
        <v>0.49440000000000001</v>
      </c>
      <c r="S118" s="186">
        <v>0</v>
      </c>
      <c r="T118" s="187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8" t="s">
        <v>182</v>
      </c>
      <c r="AT118" s="188" t="s">
        <v>283</v>
      </c>
      <c r="AU118" s="188" t="s">
        <v>78</v>
      </c>
      <c r="AY118" s="16" t="s">
        <v>131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6" t="s">
        <v>76</v>
      </c>
      <c r="BK118" s="189">
        <f>ROUND(I118*H118,2)</f>
        <v>0</v>
      </c>
      <c r="BL118" s="16" t="s">
        <v>138</v>
      </c>
      <c r="BM118" s="188" t="s">
        <v>405</v>
      </c>
    </row>
    <row r="119" spans="1:65" s="13" customFormat="1" ht="11.25">
      <c r="B119" s="197"/>
      <c r="C119" s="198"/>
      <c r="D119" s="195" t="s">
        <v>154</v>
      </c>
      <c r="E119" s="198"/>
      <c r="F119" s="200" t="s">
        <v>406</v>
      </c>
      <c r="G119" s="198"/>
      <c r="H119" s="201">
        <v>2.472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154</v>
      </c>
      <c r="AU119" s="207" t="s">
        <v>78</v>
      </c>
      <c r="AV119" s="13" t="s">
        <v>78</v>
      </c>
      <c r="AW119" s="13" t="s">
        <v>4</v>
      </c>
      <c r="AX119" s="13" t="s">
        <v>76</v>
      </c>
      <c r="AY119" s="207" t="s">
        <v>131</v>
      </c>
    </row>
    <row r="120" spans="1:65" s="2" customFormat="1" ht="16.5" customHeight="1">
      <c r="A120" s="33"/>
      <c r="B120" s="34"/>
      <c r="C120" s="177" t="s">
        <v>221</v>
      </c>
      <c r="D120" s="177" t="s">
        <v>133</v>
      </c>
      <c r="E120" s="178" t="s">
        <v>407</v>
      </c>
      <c r="F120" s="179" t="s">
        <v>408</v>
      </c>
      <c r="G120" s="180" t="s">
        <v>335</v>
      </c>
      <c r="H120" s="181">
        <v>16</v>
      </c>
      <c r="I120" s="182"/>
      <c r="J120" s="183">
        <f>ROUND(I120*H120,2)</f>
        <v>0</v>
      </c>
      <c r="K120" s="179" t="s">
        <v>19</v>
      </c>
      <c r="L120" s="38"/>
      <c r="M120" s="184" t="s">
        <v>19</v>
      </c>
      <c r="N120" s="185" t="s">
        <v>40</v>
      </c>
      <c r="O120" s="63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138</v>
      </c>
      <c r="AT120" s="188" t="s">
        <v>133</v>
      </c>
      <c r="AU120" s="188" t="s">
        <v>78</v>
      </c>
      <c r="AY120" s="16" t="s">
        <v>131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76</v>
      </c>
      <c r="BK120" s="189">
        <f>ROUND(I120*H120,2)</f>
        <v>0</v>
      </c>
      <c r="BL120" s="16" t="s">
        <v>138</v>
      </c>
      <c r="BM120" s="188" t="s">
        <v>409</v>
      </c>
    </row>
    <row r="121" spans="1:65" s="2" customFormat="1" ht="19.5">
      <c r="A121" s="33"/>
      <c r="B121" s="34"/>
      <c r="C121" s="35"/>
      <c r="D121" s="195" t="s">
        <v>152</v>
      </c>
      <c r="E121" s="35"/>
      <c r="F121" s="196" t="s">
        <v>410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152</v>
      </c>
      <c r="AU121" s="16" t="s">
        <v>78</v>
      </c>
    </row>
    <row r="122" spans="1:65" s="13" customFormat="1" ht="11.25">
      <c r="B122" s="197"/>
      <c r="C122" s="198"/>
      <c r="D122" s="195" t="s">
        <v>154</v>
      </c>
      <c r="E122" s="199" t="s">
        <v>19</v>
      </c>
      <c r="F122" s="200" t="s">
        <v>230</v>
      </c>
      <c r="G122" s="198"/>
      <c r="H122" s="201">
        <v>16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154</v>
      </c>
      <c r="AU122" s="207" t="s">
        <v>78</v>
      </c>
      <c r="AV122" s="13" t="s">
        <v>78</v>
      </c>
      <c r="AW122" s="13" t="s">
        <v>31</v>
      </c>
      <c r="AX122" s="13" t="s">
        <v>76</v>
      </c>
      <c r="AY122" s="207" t="s">
        <v>131</v>
      </c>
    </row>
    <row r="123" spans="1:65" s="2" customFormat="1" ht="16.5" customHeight="1">
      <c r="A123" s="33"/>
      <c r="B123" s="34"/>
      <c r="C123" s="177" t="s">
        <v>8</v>
      </c>
      <c r="D123" s="177" t="s">
        <v>133</v>
      </c>
      <c r="E123" s="178" t="s">
        <v>411</v>
      </c>
      <c r="F123" s="179" t="s">
        <v>412</v>
      </c>
      <c r="G123" s="180" t="s">
        <v>149</v>
      </c>
      <c r="H123" s="181">
        <v>1.6</v>
      </c>
      <c r="I123" s="182"/>
      <c r="J123" s="183">
        <f>ROUND(I123*H123,2)</f>
        <v>0</v>
      </c>
      <c r="K123" s="179" t="s">
        <v>19</v>
      </c>
      <c r="L123" s="38"/>
      <c r="M123" s="184" t="s">
        <v>19</v>
      </c>
      <c r="N123" s="185" t="s">
        <v>40</v>
      </c>
      <c r="O123" s="63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138</v>
      </c>
      <c r="AT123" s="188" t="s">
        <v>133</v>
      </c>
      <c r="AU123" s="188" t="s">
        <v>78</v>
      </c>
      <c r="AY123" s="16" t="s">
        <v>131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76</v>
      </c>
      <c r="BK123" s="189">
        <f>ROUND(I123*H123,2)</f>
        <v>0</v>
      </c>
      <c r="BL123" s="16" t="s">
        <v>138</v>
      </c>
      <c r="BM123" s="188" t="s">
        <v>413</v>
      </c>
    </row>
    <row r="124" spans="1:65" s="2" customFormat="1" ht="29.25">
      <c r="A124" s="33"/>
      <c r="B124" s="34"/>
      <c r="C124" s="35"/>
      <c r="D124" s="195" t="s">
        <v>152</v>
      </c>
      <c r="E124" s="35"/>
      <c r="F124" s="196" t="s">
        <v>414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152</v>
      </c>
      <c r="AU124" s="16" t="s">
        <v>78</v>
      </c>
    </row>
    <row r="125" spans="1:65" s="13" customFormat="1" ht="11.25">
      <c r="B125" s="197"/>
      <c r="C125" s="198"/>
      <c r="D125" s="195" t="s">
        <v>154</v>
      </c>
      <c r="E125" s="199" t="s">
        <v>19</v>
      </c>
      <c r="F125" s="200" t="s">
        <v>415</v>
      </c>
      <c r="G125" s="198"/>
      <c r="H125" s="201">
        <v>1.6</v>
      </c>
      <c r="I125" s="202"/>
      <c r="J125" s="198"/>
      <c r="K125" s="198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154</v>
      </c>
      <c r="AU125" s="207" t="s">
        <v>78</v>
      </c>
      <c r="AV125" s="13" t="s">
        <v>78</v>
      </c>
      <c r="AW125" s="13" t="s">
        <v>31</v>
      </c>
      <c r="AX125" s="13" t="s">
        <v>76</v>
      </c>
      <c r="AY125" s="207" t="s">
        <v>131</v>
      </c>
    </row>
    <row r="126" spans="1:65" s="2" customFormat="1" ht="16.5" customHeight="1">
      <c r="A126" s="33"/>
      <c r="B126" s="34"/>
      <c r="C126" s="177" t="s">
        <v>230</v>
      </c>
      <c r="D126" s="177" t="s">
        <v>133</v>
      </c>
      <c r="E126" s="178" t="s">
        <v>416</v>
      </c>
      <c r="F126" s="179" t="s">
        <v>417</v>
      </c>
      <c r="G126" s="180" t="s">
        <v>149</v>
      </c>
      <c r="H126" s="181">
        <v>6.4</v>
      </c>
      <c r="I126" s="182"/>
      <c r="J126" s="183">
        <f>ROUND(I126*H126,2)</f>
        <v>0</v>
      </c>
      <c r="K126" s="179" t="s">
        <v>19</v>
      </c>
      <c r="L126" s="38"/>
      <c r="M126" s="184" t="s">
        <v>19</v>
      </c>
      <c r="N126" s="185" t="s">
        <v>40</v>
      </c>
      <c r="O126" s="63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138</v>
      </c>
      <c r="AT126" s="188" t="s">
        <v>133</v>
      </c>
      <c r="AU126" s="188" t="s">
        <v>78</v>
      </c>
      <c r="AY126" s="16" t="s">
        <v>131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76</v>
      </c>
      <c r="BK126" s="189">
        <f>ROUND(I126*H126,2)</f>
        <v>0</v>
      </c>
      <c r="BL126" s="16" t="s">
        <v>138</v>
      </c>
      <c r="BM126" s="188" t="s">
        <v>418</v>
      </c>
    </row>
    <row r="127" spans="1:65" s="13" customFormat="1" ht="11.25">
      <c r="B127" s="197"/>
      <c r="C127" s="198"/>
      <c r="D127" s="195" t="s">
        <v>154</v>
      </c>
      <c r="E127" s="199" t="s">
        <v>19</v>
      </c>
      <c r="F127" s="200" t="s">
        <v>419</v>
      </c>
      <c r="G127" s="198"/>
      <c r="H127" s="201">
        <v>6.4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154</v>
      </c>
      <c r="AU127" s="207" t="s">
        <v>78</v>
      </c>
      <c r="AV127" s="13" t="s">
        <v>78</v>
      </c>
      <c r="AW127" s="13" t="s">
        <v>31</v>
      </c>
      <c r="AX127" s="13" t="s">
        <v>76</v>
      </c>
      <c r="AY127" s="207" t="s">
        <v>131</v>
      </c>
    </row>
    <row r="128" spans="1:65" s="2" customFormat="1" ht="16.5" customHeight="1">
      <c r="A128" s="33"/>
      <c r="B128" s="34"/>
      <c r="C128" s="208" t="s">
        <v>236</v>
      </c>
      <c r="D128" s="208" t="s">
        <v>283</v>
      </c>
      <c r="E128" s="209" t="s">
        <v>420</v>
      </c>
      <c r="F128" s="210" t="s">
        <v>421</v>
      </c>
      <c r="G128" s="211" t="s">
        <v>149</v>
      </c>
      <c r="H128" s="212">
        <v>1.6</v>
      </c>
      <c r="I128" s="213"/>
      <c r="J128" s="214">
        <f>ROUND(I128*H128,2)</f>
        <v>0</v>
      </c>
      <c r="K128" s="210" t="s">
        <v>19</v>
      </c>
      <c r="L128" s="215"/>
      <c r="M128" s="216" t="s">
        <v>19</v>
      </c>
      <c r="N128" s="217" t="s">
        <v>40</v>
      </c>
      <c r="O128" s="63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8" t="s">
        <v>182</v>
      </c>
      <c r="AT128" s="188" t="s">
        <v>283</v>
      </c>
      <c r="AU128" s="188" t="s">
        <v>78</v>
      </c>
      <c r="AY128" s="16" t="s">
        <v>131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6" t="s">
        <v>76</v>
      </c>
      <c r="BK128" s="189">
        <f>ROUND(I128*H128,2)</f>
        <v>0</v>
      </c>
      <c r="BL128" s="16" t="s">
        <v>138</v>
      </c>
      <c r="BM128" s="188" t="s">
        <v>422</v>
      </c>
    </row>
    <row r="129" spans="1:65" s="13" customFormat="1" ht="11.25">
      <c r="B129" s="197"/>
      <c r="C129" s="198"/>
      <c r="D129" s="195" t="s">
        <v>154</v>
      </c>
      <c r="E129" s="199" t="s">
        <v>19</v>
      </c>
      <c r="F129" s="200" t="s">
        <v>423</v>
      </c>
      <c r="G129" s="198"/>
      <c r="H129" s="201">
        <v>1.6</v>
      </c>
      <c r="I129" s="202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154</v>
      </c>
      <c r="AU129" s="207" t="s">
        <v>78</v>
      </c>
      <c r="AV129" s="13" t="s">
        <v>78</v>
      </c>
      <c r="AW129" s="13" t="s">
        <v>31</v>
      </c>
      <c r="AX129" s="13" t="s">
        <v>76</v>
      </c>
      <c r="AY129" s="207" t="s">
        <v>131</v>
      </c>
    </row>
    <row r="130" spans="1:65" s="12" customFormat="1" ht="25.9" customHeight="1">
      <c r="B130" s="161"/>
      <c r="C130" s="162"/>
      <c r="D130" s="163" t="s">
        <v>68</v>
      </c>
      <c r="E130" s="164" t="s">
        <v>294</v>
      </c>
      <c r="F130" s="164" t="s">
        <v>295</v>
      </c>
      <c r="G130" s="162"/>
      <c r="H130" s="162"/>
      <c r="I130" s="165"/>
      <c r="J130" s="166">
        <f>BK130</f>
        <v>0</v>
      </c>
      <c r="K130" s="162"/>
      <c r="L130" s="167"/>
      <c r="M130" s="168"/>
      <c r="N130" s="169"/>
      <c r="O130" s="169"/>
      <c r="P130" s="170">
        <f>P131</f>
        <v>0</v>
      </c>
      <c r="Q130" s="169"/>
      <c r="R130" s="170">
        <f>R131</f>
        <v>0</v>
      </c>
      <c r="S130" s="169"/>
      <c r="T130" s="171">
        <f>T131</f>
        <v>0</v>
      </c>
      <c r="AR130" s="172" t="s">
        <v>161</v>
      </c>
      <c r="AT130" s="173" t="s">
        <v>68</v>
      </c>
      <c r="AU130" s="173" t="s">
        <v>69</v>
      </c>
      <c r="AY130" s="172" t="s">
        <v>131</v>
      </c>
      <c r="BK130" s="174">
        <f>BK131</f>
        <v>0</v>
      </c>
    </row>
    <row r="131" spans="1:65" s="12" customFormat="1" ht="22.9" customHeight="1">
      <c r="B131" s="161"/>
      <c r="C131" s="162"/>
      <c r="D131" s="163" t="s">
        <v>68</v>
      </c>
      <c r="E131" s="175" t="s">
        <v>354</v>
      </c>
      <c r="F131" s="175" t="s">
        <v>355</v>
      </c>
      <c r="G131" s="162"/>
      <c r="H131" s="162"/>
      <c r="I131" s="165"/>
      <c r="J131" s="176">
        <f>BK131</f>
        <v>0</v>
      </c>
      <c r="K131" s="162"/>
      <c r="L131" s="167"/>
      <c r="M131" s="168"/>
      <c r="N131" s="169"/>
      <c r="O131" s="169"/>
      <c r="P131" s="170">
        <f>SUM(P132:P133)</f>
        <v>0</v>
      </c>
      <c r="Q131" s="169"/>
      <c r="R131" s="170">
        <f>SUM(R132:R133)</f>
        <v>0</v>
      </c>
      <c r="S131" s="169"/>
      <c r="T131" s="171">
        <f>SUM(T132:T133)</f>
        <v>0</v>
      </c>
      <c r="AR131" s="172" t="s">
        <v>161</v>
      </c>
      <c r="AT131" s="173" t="s">
        <v>68</v>
      </c>
      <c r="AU131" s="173" t="s">
        <v>76</v>
      </c>
      <c r="AY131" s="172" t="s">
        <v>131</v>
      </c>
      <c r="BK131" s="174">
        <f>SUM(BK132:BK133)</f>
        <v>0</v>
      </c>
    </row>
    <row r="132" spans="1:65" s="2" customFormat="1" ht="16.5" customHeight="1">
      <c r="A132" s="33"/>
      <c r="B132" s="34"/>
      <c r="C132" s="177" t="s">
        <v>242</v>
      </c>
      <c r="D132" s="177" t="s">
        <v>133</v>
      </c>
      <c r="E132" s="178" t="s">
        <v>357</v>
      </c>
      <c r="F132" s="179" t="s">
        <v>358</v>
      </c>
      <c r="G132" s="180" t="s">
        <v>301</v>
      </c>
      <c r="H132" s="181">
        <v>1</v>
      </c>
      <c r="I132" s="182"/>
      <c r="J132" s="183">
        <f>ROUND(I132*H132,2)</f>
        <v>0</v>
      </c>
      <c r="K132" s="179" t="s">
        <v>137</v>
      </c>
      <c r="L132" s="38"/>
      <c r="M132" s="184" t="s">
        <v>19</v>
      </c>
      <c r="N132" s="185" t="s">
        <v>40</v>
      </c>
      <c r="O132" s="63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8" t="s">
        <v>302</v>
      </c>
      <c r="AT132" s="188" t="s">
        <v>133</v>
      </c>
      <c r="AU132" s="188" t="s">
        <v>78</v>
      </c>
      <c r="AY132" s="16" t="s">
        <v>131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6" t="s">
        <v>76</v>
      </c>
      <c r="BK132" s="189">
        <f>ROUND(I132*H132,2)</f>
        <v>0</v>
      </c>
      <c r="BL132" s="16" t="s">
        <v>302</v>
      </c>
      <c r="BM132" s="188" t="s">
        <v>424</v>
      </c>
    </row>
    <row r="133" spans="1:65" s="2" customFormat="1" ht="11.25">
      <c r="A133" s="33"/>
      <c r="B133" s="34"/>
      <c r="C133" s="35"/>
      <c r="D133" s="190" t="s">
        <v>140</v>
      </c>
      <c r="E133" s="35"/>
      <c r="F133" s="191" t="s">
        <v>360</v>
      </c>
      <c r="G133" s="35"/>
      <c r="H133" s="35"/>
      <c r="I133" s="192"/>
      <c r="J133" s="35"/>
      <c r="K133" s="35"/>
      <c r="L133" s="38"/>
      <c r="M133" s="218"/>
      <c r="N133" s="219"/>
      <c r="O133" s="220"/>
      <c r="P133" s="220"/>
      <c r="Q133" s="220"/>
      <c r="R133" s="220"/>
      <c r="S133" s="220"/>
      <c r="T133" s="22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140</v>
      </c>
      <c r="AU133" s="16" t="s">
        <v>78</v>
      </c>
    </row>
    <row r="134" spans="1:65" s="2" customFormat="1" ht="6.95" customHeight="1">
      <c r="A134" s="33"/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38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algorithmName="SHA-512" hashValue="C0TiEKDgY0+1JFbKL9sXli7/PYfO/LluyEWBvxll9kIZdmoLYnbVY/2JyFWOIoY5URYJEnZFaJeVNKnDNi05Qg==" saltValue="3lDVXFICJbxlf9xYQsIsb1OtliYnN76+G+LFWWx+5SK/39JRkfzLHZXLSRGG2Gdvhh9v4rhBdYm6bhhH4tSNwQ==" spinCount="100000" sheet="1" objects="1" scenarios="1" formatColumns="0" formatRows="0" autoFilter="0"/>
  <autoFilter ref="C88:K133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200-000000000000}"/>
    <hyperlink ref="F97" r:id="rId2" xr:uid="{00000000-0004-0000-0200-000001000000}"/>
    <hyperlink ref="F100" r:id="rId3" xr:uid="{00000000-0004-0000-0200-000002000000}"/>
    <hyperlink ref="F104" r:id="rId4" xr:uid="{00000000-0004-0000-0200-000003000000}"/>
    <hyperlink ref="F109" r:id="rId5" xr:uid="{00000000-0004-0000-0200-000004000000}"/>
    <hyperlink ref="F114" r:id="rId6" xr:uid="{00000000-0004-0000-0200-000005000000}"/>
    <hyperlink ref="F116" r:id="rId7" xr:uid="{00000000-0004-0000-0200-000006000000}"/>
    <hyperlink ref="F133" r:id="rId8" xr:uid="{00000000-0004-0000-02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78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50" t="str">
        <f>'Rekapitulace stavby'!K6</f>
        <v>Polní cesty VPC 3N a 4R Andělská Hora</v>
      </c>
      <c r="F7" s="351"/>
      <c r="G7" s="351"/>
      <c r="H7" s="351"/>
      <c r="L7" s="19"/>
    </row>
    <row r="8" spans="1:46" s="1" customFormat="1" ht="12" customHeight="1">
      <c r="B8" s="19"/>
      <c r="D8" s="111" t="s">
        <v>97</v>
      </c>
      <c r="L8" s="19"/>
    </row>
    <row r="9" spans="1:46" s="2" customFormat="1" ht="16.5" customHeight="1">
      <c r="A9" s="33"/>
      <c r="B9" s="38"/>
      <c r="C9" s="33"/>
      <c r="D9" s="33"/>
      <c r="E9" s="350" t="s">
        <v>98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99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3" t="s">
        <v>425</v>
      </c>
      <c r="F11" s="352"/>
      <c r="G11" s="352"/>
      <c r="H11" s="35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19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14. 12. 2022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tr">
        <f>IF('Rekapitulace stavby'!AN10="","",'Rekapitulace stavby'!AN10)</f>
        <v/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tr">
        <f>IF('Rekapitulace stavby'!E11="","",'Rekapitulace stavby'!E11)</f>
        <v xml:space="preserve"> </v>
      </c>
      <c r="F17" s="33"/>
      <c r="G17" s="33"/>
      <c r="H17" s="33"/>
      <c r="I17" s="111" t="s">
        <v>27</v>
      </c>
      <c r="J17" s="102" t="str">
        <f>IF('Rekapitulace stavby'!AN11="","",'Rekapitulace stavby'!AN11)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28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4" t="str">
        <f>'Rekapitulace stavby'!E14</f>
        <v>Vyplň údaj</v>
      </c>
      <c r="F20" s="355"/>
      <c r="G20" s="355"/>
      <c r="H20" s="355"/>
      <c r="I20" s="111" t="s">
        <v>27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30</v>
      </c>
      <c r="E22" s="33"/>
      <c r="F22" s="33"/>
      <c r="G22" s="33"/>
      <c r="H22" s="33"/>
      <c r="I22" s="111" t="s">
        <v>26</v>
      </c>
      <c r="J22" s="102" t="str">
        <f>IF('Rekapitulace stavby'!AN16="","",'Rekapitulace stavby'!AN16)</f>
        <v/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 xml:space="preserve"> </v>
      </c>
      <c r="F23" s="33"/>
      <c r="G23" s="33"/>
      <c r="H23" s="33"/>
      <c r="I23" s="111" t="s">
        <v>27</v>
      </c>
      <c r="J23" s="102" t="str">
        <f>IF('Rekapitulace stavby'!AN17="","",'Rekapitulace stavby'!AN17)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32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27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33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6" t="s">
        <v>19</v>
      </c>
      <c r="F29" s="356"/>
      <c r="G29" s="356"/>
      <c r="H29" s="356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35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37</v>
      </c>
      <c r="G34" s="33"/>
      <c r="H34" s="33"/>
      <c r="I34" s="120" t="s">
        <v>36</v>
      </c>
      <c r="J34" s="120" t="s">
        <v>38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39</v>
      </c>
      <c r="E35" s="111" t="s">
        <v>40</v>
      </c>
      <c r="F35" s="122">
        <f>ROUND((SUM(BE87:BE117)),  2)</f>
        <v>0</v>
      </c>
      <c r="G35" s="33"/>
      <c r="H35" s="33"/>
      <c r="I35" s="123">
        <v>0.21</v>
      </c>
      <c r="J35" s="122">
        <f>ROUND(((SUM(BE87:BE117))*I35),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41</v>
      </c>
      <c r="F36" s="122">
        <f>ROUND((SUM(BF87:BF117)),  2)</f>
        <v>0</v>
      </c>
      <c r="G36" s="33"/>
      <c r="H36" s="33"/>
      <c r="I36" s="123">
        <v>0.15</v>
      </c>
      <c r="J36" s="122">
        <f>ROUND(((SUM(BF87:BF117))*I36),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ROUND((SUM(BG87:BG117)),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43</v>
      </c>
      <c r="F38" s="122">
        <f>ROUND((SUM(BH87:BH117)),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44</v>
      </c>
      <c r="F39" s="122">
        <f>ROUND((SUM(BI87:BI117)),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45</v>
      </c>
      <c r="E41" s="126"/>
      <c r="F41" s="126"/>
      <c r="G41" s="127" t="s">
        <v>46</v>
      </c>
      <c r="H41" s="128" t="s">
        <v>47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101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7" t="str">
        <f>E7</f>
        <v>Polní cesty VPC 3N a 4R Andělská Hora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97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7" t="s">
        <v>98</v>
      </c>
      <c r="F52" s="359"/>
      <c r="G52" s="359"/>
      <c r="H52" s="359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99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6" t="str">
        <f>E11</f>
        <v xml:space="preserve">2022120413 - Tříletá následná péče </v>
      </c>
      <c r="F54" s="359"/>
      <c r="G54" s="359"/>
      <c r="H54" s="359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14. 12. 2022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 xml:space="preserve"> </v>
      </c>
      <c r="G58" s="35"/>
      <c r="H58" s="35"/>
      <c r="I58" s="28" t="s">
        <v>30</v>
      </c>
      <c r="J58" s="31" t="str">
        <f>E23</f>
        <v xml:space="preserve"> 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28</v>
      </c>
      <c r="D59" s="35"/>
      <c r="E59" s="35"/>
      <c r="F59" s="26" t="str">
        <f>IF(E20="","",E20)</f>
        <v>Vyplň údaj</v>
      </c>
      <c r="G59" s="35"/>
      <c r="H59" s="35"/>
      <c r="I59" s="28" t="s">
        <v>32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102</v>
      </c>
      <c r="D61" s="136"/>
      <c r="E61" s="136"/>
      <c r="F61" s="136"/>
      <c r="G61" s="136"/>
      <c r="H61" s="136"/>
      <c r="I61" s="136"/>
      <c r="J61" s="137" t="s">
        <v>103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67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104</v>
      </c>
    </row>
    <row r="64" spans="1:47" s="9" customFormat="1" ht="24.95" customHeight="1">
      <c r="B64" s="139"/>
      <c r="C64" s="140"/>
      <c r="D64" s="141" t="s">
        <v>105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106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116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357" t="str">
        <f>E7</f>
        <v>Polní cesty VPC 3N a 4R Andělská Hora</v>
      </c>
      <c r="F75" s="358"/>
      <c r="G75" s="358"/>
      <c r="H75" s="358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97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3"/>
      <c r="B77" s="34"/>
      <c r="C77" s="35"/>
      <c r="D77" s="35"/>
      <c r="E77" s="357" t="s">
        <v>98</v>
      </c>
      <c r="F77" s="359"/>
      <c r="G77" s="359"/>
      <c r="H77" s="359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99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06" t="str">
        <f>E11</f>
        <v xml:space="preserve">2022120413 - Tříletá následná péče </v>
      </c>
      <c r="F79" s="359"/>
      <c r="G79" s="359"/>
      <c r="H79" s="359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 </v>
      </c>
      <c r="G81" s="35"/>
      <c r="H81" s="35"/>
      <c r="I81" s="28" t="s">
        <v>23</v>
      </c>
      <c r="J81" s="58" t="str">
        <f>IF(J14="","",J14)</f>
        <v>14. 12. 2022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E17</f>
        <v xml:space="preserve"> </v>
      </c>
      <c r="G83" s="35"/>
      <c r="H83" s="35"/>
      <c r="I83" s="28" t="s">
        <v>30</v>
      </c>
      <c r="J83" s="31" t="str">
        <f>E23</f>
        <v xml:space="preserve"> 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28</v>
      </c>
      <c r="D84" s="35"/>
      <c r="E84" s="35"/>
      <c r="F84" s="26" t="str">
        <f>IF(E20="","",E20)</f>
        <v>Vyplň údaj</v>
      </c>
      <c r="G84" s="35"/>
      <c r="H84" s="35"/>
      <c r="I84" s="28" t="s">
        <v>32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117</v>
      </c>
      <c r="D86" s="153" t="s">
        <v>54</v>
      </c>
      <c r="E86" s="153" t="s">
        <v>50</v>
      </c>
      <c r="F86" s="153" t="s">
        <v>51</v>
      </c>
      <c r="G86" s="153" t="s">
        <v>118</v>
      </c>
      <c r="H86" s="153" t="s">
        <v>119</v>
      </c>
      <c r="I86" s="153" t="s">
        <v>120</v>
      </c>
      <c r="J86" s="153" t="s">
        <v>103</v>
      </c>
      <c r="K86" s="154" t="s">
        <v>121</v>
      </c>
      <c r="L86" s="155"/>
      <c r="M86" s="67" t="s">
        <v>19</v>
      </c>
      <c r="N86" s="68" t="s">
        <v>39</v>
      </c>
      <c r="O86" s="68" t="s">
        <v>122</v>
      </c>
      <c r="P86" s="68" t="s">
        <v>123</v>
      </c>
      <c r="Q86" s="68" t="s">
        <v>124</v>
      </c>
      <c r="R86" s="68" t="s">
        <v>125</v>
      </c>
      <c r="S86" s="68" t="s">
        <v>126</v>
      </c>
      <c r="T86" s="69" t="s">
        <v>127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9" customHeight="1">
      <c r="A87" s="33"/>
      <c r="B87" s="34"/>
      <c r="C87" s="74" t="s">
        <v>128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0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68</v>
      </c>
      <c r="AU87" s="16" t="s">
        <v>104</v>
      </c>
      <c r="BK87" s="160">
        <f>BK88</f>
        <v>0</v>
      </c>
    </row>
    <row r="88" spans="1:65" s="12" customFormat="1" ht="25.9" customHeight="1">
      <c r="B88" s="161"/>
      <c r="C88" s="162"/>
      <c r="D88" s="163" t="s">
        <v>68</v>
      </c>
      <c r="E88" s="164" t="s">
        <v>129</v>
      </c>
      <c r="F88" s="164" t="s">
        <v>130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0</v>
      </c>
      <c r="S88" s="169"/>
      <c r="T88" s="171">
        <f>T89</f>
        <v>0</v>
      </c>
      <c r="AR88" s="172" t="s">
        <v>76</v>
      </c>
      <c r="AT88" s="173" t="s">
        <v>68</v>
      </c>
      <c r="AU88" s="173" t="s">
        <v>69</v>
      </c>
      <c r="AY88" s="172" t="s">
        <v>131</v>
      </c>
      <c r="BK88" s="174">
        <f>BK89</f>
        <v>0</v>
      </c>
    </row>
    <row r="89" spans="1:65" s="12" customFormat="1" ht="22.9" customHeight="1">
      <c r="B89" s="161"/>
      <c r="C89" s="162"/>
      <c r="D89" s="163" t="s">
        <v>68</v>
      </c>
      <c r="E89" s="175" t="s">
        <v>76</v>
      </c>
      <c r="F89" s="175" t="s">
        <v>132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SUM(P90:P117)</f>
        <v>0</v>
      </c>
      <c r="Q89" s="169"/>
      <c r="R89" s="170">
        <f>SUM(R90:R117)</f>
        <v>0</v>
      </c>
      <c r="S89" s="169"/>
      <c r="T89" s="171">
        <f>SUM(T90:T117)</f>
        <v>0</v>
      </c>
      <c r="AR89" s="172" t="s">
        <v>76</v>
      </c>
      <c r="AT89" s="173" t="s">
        <v>68</v>
      </c>
      <c r="AU89" s="173" t="s">
        <v>76</v>
      </c>
      <c r="AY89" s="172" t="s">
        <v>131</v>
      </c>
      <c r="BK89" s="174">
        <f>SUM(BK90:BK117)</f>
        <v>0</v>
      </c>
    </row>
    <row r="90" spans="1:65" s="2" customFormat="1" ht="21.75" customHeight="1">
      <c r="A90" s="33"/>
      <c r="B90" s="34"/>
      <c r="C90" s="177" t="s">
        <v>76</v>
      </c>
      <c r="D90" s="177" t="s">
        <v>133</v>
      </c>
      <c r="E90" s="178" t="s">
        <v>426</v>
      </c>
      <c r="F90" s="179" t="s">
        <v>427</v>
      </c>
      <c r="G90" s="180" t="s">
        <v>279</v>
      </c>
      <c r="H90" s="181">
        <v>24</v>
      </c>
      <c r="I90" s="182"/>
      <c r="J90" s="183">
        <f>ROUND(I90*H90,2)</f>
        <v>0</v>
      </c>
      <c r="K90" s="179" t="s">
        <v>137</v>
      </c>
      <c r="L90" s="38"/>
      <c r="M90" s="184" t="s">
        <v>19</v>
      </c>
      <c r="N90" s="185" t="s">
        <v>40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138</v>
      </c>
      <c r="AT90" s="188" t="s">
        <v>133</v>
      </c>
      <c r="AU90" s="188" t="s">
        <v>78</v>
      </c>
      <c r="AY90" s="16" t="s">
        <v>131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76</v>
      </c>
      <c r="BK90" s="189">
        <f>ROUND(I90*H90,2)</f>
        <v>0</v>
      </c>
      <c r="BL90" s="16" t="s">
        <v>138</v>
      </c>
      <c r="BM90" s="188" t="s">
        <v>428</v>
      </c>
    </row>
    <row r="91" spans="1:65" s="2" customFormat="1" ht="11.25">
      <c r="A91" s="33"/>
      <c r="B91" s="34"/>
      <c r="C91" s="35"/>
      <c r="D91" s="190" t="s">
        <v>140</v>
      </c>
      <c r="E91" s="35"/>
      <c r="F91" s="191" t="s">
        <v>429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140</v>
      </c>
      <c r="AU91" s="16" t="s">
        <v>78</v>
      </c>
    </row>
    <row r="92" spans="1:65" s="2" customFormat="1" ht="29.25">
      <c r="A92" s="33"/>
      <c r="B92" s="34"/>
      <c r="C92" s="35"/>
      <c r="D92" s="195" t="s">
        <v>152</v>
      </c>
      <c r="E92" s="35"/>
      <c r="F92" s="196" t="s">
        <v>430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152</v>
      </c>
      <c r="AU92" s="16" t="s">
        <v>78</v>
      </c>
    </row>
    <row r="93" spans="1:65" s="13" customFormat="1" ht="11.25">
      <c r="B93" s="197"/>
      <c r="C93" s="198"/>
      <c r="D93" s="195" t="s">
        <v>154</v>
      </c>
      <c r="E93" s="199" t="s">
        <v>19</v>
      </c>
      <c r="F93" s="200" t="s">
        <v>431</v>
      </c>
      <c r="G93" s="198"/>
      <c r="H93" s="201">
        <v>24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154</v>
      </c>
      <c r="AU93" s="207" t="s">
        <v>78</v>
      </c>
      <c r="AV93" s="13" t="s">
        <v>78</v>
      </c>
      <c r="AW93" s="13" t="s">
        <v>31</v>
      </c>
      <c r="AX93" s="13" t="s">
        <v>76</v>
      </c>
      <c r="AY93" s="207" t="s">
        <v>131</v>
      </c>
    </row>
    <row r="94" spans="1:65" s="2" customFormat="1" ht="16.5" customHeight="1">
      <c r="A94" s="33"/>
      <c r="B94" s="34"/>
      <c r="C94" s="177" t="s">
        <v>78</v>
      </c>
      <c r="D94" s="177" t="s">
        <v>133</v>
      </c>
      <c r="E94" s="178" t="s">
        <v>432</v>
      </c>
      <c r="F94" s="179" t="s">
        <v>433</v>
      </c>
      <c r="G94" s="180" t="s">
        <v>335</v>
      </c>
      <c r="H94" s="181">
        <v>48</v>
      </c>
      <c r="I94" s="182"/>
      <c r="J94" s="183">
        <f>ROUND(I94*H94,2)</f>
        <v>0</v>
      </c>
      <c r="K94" s="179" t="s">
        <v>19</v>
      </c>
      <c r="L94" s="38"/>
      <c r="M94" s="184" t="s">
        <v>19</v>
      </c>
      <c r="N94" s="185" t="s">
        <v>40</v>
      </c>
      <c r="O94" s="63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138</v>
      </c>
      <c r="AT94" s="188" t="s">
        <v>133</v>
      </c>
      <c r="AU94" s="188" t="s">
        <v>78</v>
      </c>
      <c r="AY94" s="16" t="s">
        <v>131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76</v>
      </c>
      <c r="BK94" s="189">
        <f>ROUND(I94*H94,2)</f>
        <v>0</v>
      </c>
      <c r="BL94" s="16" t="s">
        <v>138</v>
      </c>
      <c r="BM94" s="188" t="s">
        <v>434</v>
      </c>
    </row>
    <row r="95" spans="1:65" s="2" customFormat="1" ht="29.25">
      <c r="A95" s="33"/>
      <c r="B95" s="34"/>
      <c r="C95" s="35"/>
      <c r="D95" s="195" t="s">
        <v>152</v>
      </c>
      <c r="E95" s="35"/>
      <c r="F95" s="196" t="s">
        <v>435</v>
      </c>
      <c r="G95" s="35"/>
      <c r="H95" s="35"/>
      <c r="I95" s="192"/>
      <c r="J95" s="35"/>
      <c r="K95" s="35"/>
      <c r="L95" s="38"/>
      <c r="M95" s="193"/>
      <c r="N95" s="194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152</v>
      </c>
      <c r="AU95" s="16" t="s">
        <v>78</v>
      </c>
    </row>
    <row r="96" spans="1:65" s="13" customFormat="1" ht="11.25">
      <c r="B96" s="197"/>
      <c r="C96" s="198"/>
      <c r="D96" s="195" t="s">
        <v>154</v>
      </c>
      <c r="E96" s="199" t="s">
        <v>19</v>
      </c>
      <c r="F96" s="200" t="s">
        <v>436</v>
      </c>
      <c r="G96" s="198"/>
      <c r="H96" s="201">
        <v>48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154</v>
      </c>
      <c r="AU96" s="207" t="s">
        <v>78</v>
      </c>
      <c r="AV96" s="13" t="s">
        <v>78</v>
      </c>
      <c r="AW96" s="13" t="s">
        <v>31</v>
      </c>
      <c r="AX96" s="13" t="s">
        <v>76</v>
      </c>
      <c r="AY96" s="207" t="s">
        <v>131</v>
      </c>
    </row>
    <row r="97" spans="1:65" s="2" customFormat="1" ht="16.5" customHeight="1">
      <c r="A97" s="33"/>
      <c r="B97" s="34"/>
      <c r="C97" s="177" t="s">
        <v>146</v>
      </c>
      <c r="D97" s="177" t="s">
        <v>133</v>
      </c>
      <c r="E97" s="178" t="s">
        <v>437</v>
      </c>
      <c r="F97" s="179" t="s">
        <v>438</v>
      </c>
      <c r="G97" s="180" t="s">
        <v>136</v>
      </c>
      <c r="H97" s="181">
        <v>14.4</v>
      </c>
      <c r="I97" s="182"/>
      <c r="J97" s="183">
        <f>ROUND(I97*H97,2)</f>
        <v>0</v>
      </c>
      <c r="K97" s="179" t="s">
        <v>19</v>
      </c>
      <c r="L97" s="38"/>
      <c r="M97" s="184" t="s">
        <v>19</v>
      </c>
      <c r="N97" s="185" t="s">
        <v>40</v>
      </c>
      <c r="O97" s="63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138</v>
      </c>
      <c r="AT97" s="188" t="s">
        <v>133</v>
      </c>
      <c r="AU97" s="188" t="s">
        <v>78</v>
      </c>
      <c r="AY97" s="16" t="s">
        <v>131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76</v>
      </c>
      <c r="BK97" s="189">
        <f>ROUND(I97*H97,2)</f>
        <v>0</v>
      </c>
      <c r="BL97" s="16" t="s">
        <v>138</v>
      </c>
      <c r="BM97" s="188" t="s">
        <v>439</v>
      </c>
    </row>
    <row r="98" spans="1:65" s="2" customFormat="1" ht="58.5">
      <c r="A98" s="33"/>
      <c r="B98" s="34"/>
      <c r="C98" s="35"/>
      <c r="D98" s="195" t="s">
        <v>152</v>
      </c>
      <c r="E98" s="35"/>
      <c r="F98" s="196" t="s">
        <v>440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152</v>
      </c>
      <c r="AU98" s="16" t="s">
        <v>78</v>
      </c>
    </row>
    <row r="99" spans="1:65" s="13" customFormat="1" ht="11.25">
      <c r="B99" s="197"/>
      <c r="C99" s="198"/>
      <c r="D99" s="195" t="s">
        <v>154</v>
      </c>
      <c r="E99" s="199" t="s">
        <v>19</v>
      </c>
      <c r="F99" s="200" t="s">
        <v>441</v>
      </c>
      <c r="G99" s="198"/>
      <c r="H99" s="201">
        <v>14.4</v>
      </c>
      <c r="I99" s="202"/>
      <c r="J99" s="198"/>
      <c r="K99" s="198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154</v>
      </c>
      <c r="AU99" s="207" t="s">
        <v>78</v>
      </c>
      <c r="AV99" s="13" t="s">
        <v>78</v>
      </c>
      <c r="AW99" s="13" t="s">
        <v>31</v>
      </c>
      <c r="AX99" s="13" t="s">
        <v>76</v>
      </c>
      <c r="AY99" s="207" t="s">
        <v>131</v>
      </c>
    </row>
    <row r="100" spans="1:65" s="2" customFormat="1" ht="16.5" customHeight="1">
      <c r="A100" s="33"/>
      <c r="B100" s="34"/>
      <c r="C100" s="177" t="s">
        <v>138</v>
      </c>
      <c r="D100" s="177" t="s">
        <v>133</v>
      </c>
      <c r="E100" s="178" t="s">
        <v>442</v>
      </c>
      <c r="F100" s="179" t="s">
        <v>443</v>
      </c>
      <c r="G100" s="180" t="s">
        <v>335</v>
      </c>
      <c r="H100" s="181">
        <v>2</v>
      </c>
      <c r="I100" s="182"/>
      <c r="J100" s="183">
        <f>ROUND(I100*H100,2)</f>
        <v>0</v>
      </c>
      <c r="K100" s="179" t="s">
        <v>19</v>
      </c>
      <c r="L100" s="38"/>
      <c r="M100" s="184" t="s">
        <v>19</v>
      </c>
      <c r="N100" s="185" t="s">
        <v>40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138</v>
      </c>
      <c r="AT100" s="188" t="s">
        <v>133</v>
      </c>
      <c r="AU100" s="188" t="s">
        <v>78</v>
      </c>
      <c r="AY100" s="16" t="s">
        <v>131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76</v>
      </c>
      <c r="BK100" s="189">
        <f>ROUND(I100*H100,2)</f>
        <v>0</v>
      </c>
      <c r="BL100" s="16" t="s">
        <v>138</v>
      </c>
      <c r="BM100" s="188" t="s">
        <v>444</v>
      </c>
    </row>
    <row r="101" spans="1:65" s="2" customFormat="1" ht="39">
      <c r="A101" s="33"/>
      <c r="B101" s="34"/>
      <c r="C101" s="35"/>
      <c r="D101" s="195" t="s">
        <v>152</v>
      </c>
      <c r="E101" s="35"/>
      <c r="F101" s="196" t="s">
        <v>445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152</v>
      </c>
      <c r="AU101" s="16" t="s">
        <v>78</v>
      </c>
    </row>
    <row r="102" spans="1:65" s="13" customFormat="1" ht="11.25">
      <c r="B102" s="197"/>
      <c r="C102" s="198"/>
      <c r="D102" s="195" t="s">
        <v>154</v>
      </c>
      <c r="E102" s="199" t="s">
        <v>19</v>
      </c>
      <c r="F102" s="200" t="s">
        <v>78</v>
      </c>
      <c r="G102" s="198"/>
      <c r="H102" s="201">
        <v>2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154</v>
      </c>
      <c r="AU102" s="207" t="s">
        <v>78</v>
      </c>
      <c r="AV102" s="13" t="s">
        <v>78</v>
      </c>
      <c r="AW102" s="13" t="s">
        <v>31</v>
      </c>
      <c r="AX102" s="13" t="s">
        <v>76</v>
      </c>
      <c r="AY102" s="207" t="s">
        <v>131</v>
      </c>
    </row>
    <row r="103" spans="1:65" s="2" customFormat="1" ht="16.5" customHeight="1">
      <c r="A103" s="33"/>
      <c r="B103" s="34"/>
      <c r="C103" s="177" t="s">
        <v>161</v>
      </c>
      <c r="D103" s="177" t="s">
        <v>133</v>
      </c>
      <c r="E103" s="178" t="s">
        <v>446</v>
      </c>
      <c r="F103" s="179" t="s">
        <v>447</v>
      </c>
      <c r="G103" s="180" t="s">
        <v>335</v>
      </c>
      <c r="H103" s="181">
        <v>48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40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138</v>
      </c>
      <c r="AT103" s="188" t="s">
        <v>133</v>
      </c>
      <c r="AU103" s="188" t="s">
        <v>78</v>
      </c>
      <c r="AY103" s="16" t="s">
        <v>131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76</v>
      </c>
      <c r="BK103" s="189">
        <f>ROUND(I103*H103,2)</f>
        <v>0</v>
      </c>
      <c r="BL103" s="16" t="s">
        <v>138</v>
      </c>
      <c r="BM103" s="188" t="s">
        <v>448</v>
      </c>
    </row>
    <row r="104" spans="1:65" s="2" customFormat="1" ht="29.25">
      <c r="A104" s="33"/>
      <c r="B104" s="34"/>
      <c r="C104" s="35"/>
      <c r="D104" s="195" t="s">
        <v>152</v>
      </c>
      <c r="E104" s="35"/>
      <c r="F104" s="196" t="s">
        <v>449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152</v>
      </c>
      <c r="AU104" s="16" t="s">
        <v>78</v>
      </c>
    </row>
    <row r="105" spans="1:65" s="13" customFormat="1" ht="11.25">
      <c r="B105" s="197"/>
      <c r="C105" s="198"/>
      <c r="D105" s="195" t="s">
        <v>154</v>
      </c>
      <c r="E105" s="199" t="s">
        <v>19</v>
      </c>
      <c r="F105" s="200" t="s">
        <v>436</v>
      </c>
      <c r="G105" s="198"/>
      <c r="H105" s="201">
        <v>48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154</v>
      </c>
      <c r="AU105" s="207" t="s">
        <v>78</v>
      </c>
      <c r="AV105" s="13" t="s">
        <v>78</v>
      </c>
      <c r="AW105" s="13" t="s">
        <v>31</v>
      </c>
      <c r="AX105" s="13" t="s">
        <v>76</v>
      </c>
      <c r="AY105" s="207" t="s">
        <v>131</v>
      </c>
    </row>
    <row r="106" spans="1:65" s="2" customFormat="1" ht="16.5" customHeight="1">
      <c r="A106" s="33"/>
      <c r="B106" s="34"/>
      <c r="C106" s="177" t="s">
        <v>168</v>
      </c>
      <c r="D106" s="177" t="s">
        <v>133</v>
      </c>
      <c r="E106" s="178" t="s">
        <v>407</v>
      </c>
      <c r="F106" s="179" t="s">
        <v>408</v>
      </c>
      <c r="G106" s="180" t="s">
        <v>335</v>
      </c>
      <c r="H106" s="181">
        <v>1200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40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138</v>
      </c>
      <c r="AT106" s="188" t="s">
        <v>133</v>
      </c>
      <c r="AU106" s="188" t="s">
        <v>78</v>
      </c>
      <c r="AY106" s="16" t="s">
        <v>131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76</v>
      </c>
      <c r="BK106" s="189">
        <f>ROUND(I106*H106,2)</f>
        <v>0</v>
      </c>
      <c r="BL106" s="16" t="s">
        <v>138</v>
      </c>
      <c r="BM106" s="188" t="s">
        <v>450</v>
      </c>
    </row>
    <row r="107" spans="1:65" s="2" customFormat="1" ht="29.25">
      <c r="A107" s="33"/>
      <c r="B107" s="34"/>
      <c r="C107" s="35"/>
      <c r="D107" s="195" t="s">
        <v>152</v>
      </c>
      <c r="E107" s="35"/>
      <c r="F107" s="196" t="s">
        <v>451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152</v>
      </c>
      <c r="AU107" s="16" t="s">
        <v>78</v>
      </c>
    </row>
    <row r="108" spans="1:65" s="13" customFormat="1" ht="11.25">
      <c r="B108" s="197"/>
      <c r="C108" s="198"/>
      <c r="D108" s="195" t="s">
        <v>154</v>
      </c>
      <c r="E108" s="199" t="s">
        <v>19</v>
      </c>
      <c r="F108" s="200" t="s">
        <v>452</v>
      </c>
      <c r="G108" s="198"/>
      <c r="H108" s="201">
        <v>1200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154</v>
      </c>
      <c r="AU108" s="207" t="s">
        <v>78</v>
      </c>
      <c r="AV108" s="13" t="s">
        <v>78</v>
      </c>
      <c r="AW108" s="13" t="s">
        <v>31</v>
      </c>
      <c r="AX108" s="13" t="s">
        <v>76</v>
      </c>
      <c r="AY108" s="207" t="s">
        <v>131</v>
      </c>
    </row>
    <row r="109" spans="1:65" s="2" customFormat="1" ht="16.5" customHeight="1">
      <c r="A109" s="33"/>
      <c r="B109" s="34"/>
      <c r="C109" s="177" t="s">
        <v>175</v>
      </c>
      <c r="D109" s="177" t="s">
        <v>133</v>
      </c>
      <c r="E109" s="178" t="s">
        <v>411</v>
      </c>
      <c r="F109" s="179" t="s">
        <v>412</v>
      </c>
      <c r="G109" s="180" t="s">
        <v>149</v>
      </c>
      <c r="H109" s="181">
        <v>120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40</v>
      </c>
      <c r="O109" s="63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138</v>
      </c>
      <c r="AT109" s="188" t="s">
        <v>133</v>
      </c>
      <c r="AU109" s="188" t="s">
        <v>78</v>
      </c>
      <c r="AY109" s="16" t="s">
        <v>131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76</v>
      </c>
      <c r="BK109" s="189">
        <f>ROUND(I109*H109,2)</f>
        <v>0</v>
      </c>
      <c r="BL109" s="16" t="s">
        <v>138</v>
      </c>
      <c r="BM109" s="188" t="s">
        <v>453</v>
      </c>
    </row>
    <row r="110" spans="1:65" s="2" customFormat="1" ht="39">
      <c r="A110" s="33"/>
      <c r="B110" s="34"/>
      <c r="C110" s="35"/>
      <c r="D110" s="195" t="s">
        <v>152</v>
      </c>
      <c r="E110" s="35"/>
      <c r="F110" s="196" t="s">
        <v>454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152</v>
      </c>
      <c r="AU110" s="16" t="s">
        <v>78</v>
      </c>
    </row>
    <row r="111" spans="1:65" s="13" customFormat="1" ht="11.25">
      <c r="B111" s="197"/>
      <c r="C111" s="198"/>
      <c r="D111" s="195" t="s">
        <v>154</v>
      </c>
      <c r="E111" s="199" t="s">
        <v>19</v>
      </c>
      <c r="F111" s="200" t="s">
        <v>455</v>
      </c>
      <c r="G111" s="198"/>
      <c r="H111" s="201">
        <v>120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154</v>
      </c>
      <c r="AU111" s="207" t="s">
        <v>78</v>
      </c>
      <c r="AV111" s="13" t="s">
        <v>78</v>
      </c>
      <c r="AW111" s="13" t="s">
        <v>31</v>
      </c>
      <c r="AX111" s="13" t="s">
        <v>76</v>
      </c>
      <c r="AY111" s="207" t="s">
        <v>131</v>
      </c>
    </row>
    <row r="112" spans="1:65" s="2" customFormat="1" ht="16.5" customHeight="1">
      <c r="A112" s="33"/>
      <c r="B112" s="34"/>
      <c r="C112" s="177" t="s">
        <v>182</v>
      </c>
      <c r="D112" s="177" t="s">
        <v>133</v>
      </c>
      <c r="E112" s="178" t="s">
        <v>416</v>
      </c>
      <c r="F112" s="179" t="s">
        <v>417</v>
      </c>
      <c r="G112" s="180" t="s">
        <v>149</v>
      </c>
      <c r="H112" s="181">
        <v>480</v>
      </c>
      <c r="I112" s="182"/>
      <c r="J112" s="183">
        <f>ROUND(I112*H112,2)</f>
        <v>0</v>
      </c>
      <c r="K112" s="179" t="s">
        <v>19</v>
      </c>
      <c r="L112" s="38"/>
      <c r="M112" s="184" t="s">
        <v>19</v>
      </c>
      <c r="N112" s="185" t="s">
        <v>40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138</v>
      </c>
      <c r="AT112" s="188" t="s">
        <v>133</v>
      </c>
      <c r="AU112" s="188" t="s">
        <v>78</v>
      </c>
      <c r="AY112" s="16" t="s">
        <v>131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76</v>
      </c>
      <c r="BK112" s="189">
        <f>ROUND(I112*H112,2)</f>
        <v>0</v>
      </c>
      <c r="BL112" s="16" t="s">
        <v>138</v>
      </c>
      <c r="BM112" s="188" t="s">
        <v>456</v>
      </c>
    </row>
    <row r="113" spans="1:65" s="2" customFormat="1" ht="19.5">
      <c r="A113" s="33"/>
      <c r="B113" s="34"/>
      <c r="C113" s="35"/>
      <c r="D113" s="195" t="s">
        <v>152</v>
      </c>
      <c r="E113" s="35"/>
      <c r="F113" s="196" t="s">
        <v>457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152</v>
      </c>
      <c r="AU113" s="16" t="s">
        <v>78</v>
      </c>
    </row>
    <row r="114" spans="1:65" s="13" customFormat="1" ht="11.25">
      <c r="B114" s="197"/>
      <c r="C114" s="198"/>
      <c r="D114" s="195" t="s">
        <v>154</v>
      </c>
      <c r="E114" s="199" t="s">
        <v>19</v>
      </c>
      <c r="F114" s="200" t="s">
        <v>458</v>
      </c>
      <c r="G114" s="198"/>
      <c r="H114" s="201">
        <v>480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154</v>
      </c>
      <c r="AU114" s="207" t="s">
        <v>78</v>
      </c>
      <c r="AV114" s="13" t="s">
        <v>78</v>
      </c>
      <c r="AW114" s="13" t="s">
        <v>31</v>
      </c>
      <c r="AX114" s="13" t="s">
        <v>76</v>
      </c>
      <c r="AY114" s="207" t="s">
        <v>131</v>
      </c>
    </row>
    <row r="115" spans="1:65" s="2" customFormat="1" ht="16.5" customHeight="1">
      <c r="A115" s="33"/>
      <c r="B115" s="34"/>
      <c r="C115" s="208" t="s">
        <v>189</v>
      </c>
      <c r="D115" s="208" t="s">
        <v>283</v>
      </c>
      <c r="E115" s="209" t="s">
        <v>420</v>
      </c>
      <c r="F115" s="210" t="s">
        <v>421</v>
      </c>
      <c r="G115" s="211" t="s">
        <v>149</v>
      </c>
      <c r="H115" s="212">
        <v>120</v>
      </c>
      <c r="I115" s="213"/>
      <c r="J115" s="214">
        <f>ROUND(I115*H115,2)</f>
        <v>0</v>
      </c>
      <c r="K115" s="210" t="s">
        <v>19</v>
      </c>
      <c r="L115" s="215"/>
      <c r="M115" s="216" t="s">
        <v>19</v>
      </c>
      <c r="N115" s="217" t="s">
        <v>40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182</v>
      </c>
      <c r="AT115" s="188" t="s">
        <v>283</v>
      </c>
      <c r="AU115" s="188" t="s">
        <v>78</v>
      </c>
      <c r="AY115" s="16" t="s">
        <v>131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76</v>
      </c>
      <c r="BK115" s="189">
        <f>ROUND(I115*H115,2)</f>
        <v>0</v>
      </c>
      <c r="BL115" s="16" t="s">
        <v>138</v>
      </c>
      <c r="BM115" s="188" t="s">
        <v>459</v>
      </c>
    </row>
    <row r="116" spans="1:65" s="2" customFormat="1" ht="19.5">
      <c r="A116" s="33"/>
      <c r="B116" s="34"/>
      <c r="C116" s="35"/>
      <c r="D116" s="195" t="s">
        <v>152</v>
      </c>
      <c r="E116" s="35"/>
      <c r="F116" s="196" t="s">
        <v>457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152</v>
      </c>
      <c r="AU116" s="16" t="s">
        <v>78</v>
      </c>
    </row>
    <row r="117" spans="1:65" s="13" customFormat="1" ht="11.25">
      <c r="B117" s="197"/>
      <c r="C117" s="198"/>
      <c r="D117" s="195" t="s">
        <v>154</v>
      </c>
      <c r="E117" s="199" t="s">
        <v>19</v>
      </c>
      <c r="F117" s="200" t="s">
        <v>460</v>
      </c>
      <c r="G117" s="198"/>
      <c r="H117" s="201">
        <v>120</v>
      </c>
      <c r="I117" s="202"/>
      <c r="J117" s="198"/>
      <c r="K117" s="198"/>
      <c r="L117" s="203"/>
      <c r="M117" s="222"/>
      <c r="N117" s="223"/>
      <c r="O117" s="223"/>
      <c r="P117" s="223"/>
      <c r="Q117" s="223"/>
      <c r="R117" s="223"/>
      <c r="S117" s="223"/>
      <c r="T117" s="224"/>
      <c r="AT117" s="207" t="s">
        <v>154</v>
      </c>
      <c r="AU117" s="207" t="s">
        <v>78</v>
      </c>
      <c r="AV117" s="13" t="s">
        <v>78</v>
      </c>
      <c r="AW117" s="13" t="s">
        <v>31</v>
      </c>
      <c r="AX117" s="13" t="s">
        <v>76</v>
      </c>
      <c r="AY117" s="207" t="s">
        <v>131</v>
      </c>
    </row>
    <row r="118" spans="1:65" s="2" customFormat="1" ht="6.95" customHeight="1">
      <c r="A118" s="33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8"/>
      <c r="M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</sheetData>
  <sheetProtection algorithmName="SHA-512" hashValue="1Y4s1sp4syJKqft0jnRYr1qfReAw7478ZiolkHNjCYscJZaPRgo07r+dnntJ19viq1AD1tV3URNxeRRTm6HMZw==" saltValue="j3UoeO/QJaGcaB1mxIf/LZJyK9RsZmML5WSZ768aV6YRdzQCqKKhwxDZ1U3U1sOYSeGmpHA4kRqkR4Cq+OQjbg==" spinCount="100000" sheet="1" objects="1" scenarios="1" formatColumns="0" formatRows="0" autoFilter="0"/>
  <autoFilter ref="C86:K117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78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50" t="str">
        <f>'Rekapitulace stavby'!K6</f>
        <v>Polní cesty VPC 3N a 4R Andělská Hora</v>
      </c>
      <c r="F7" s="351"/>
      <c r="G7" s="351"/>
      <c r="H7" s="351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3" t="s">
        <v>461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14. 12. 2022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tr">
        <f>IF('Rekapitulace stavby'!AN10="","",'Rekapitulace stavby'!AN10)</f>
        <v/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tr">
        <f>IF('Rekapitulace stavby'!E11="","",'Rekapitulace stavby'!E11)</f>
        <v xml:space="preserve"> </v>
      </c>
      <c r="F15" s="33"/>
      <c r="G15" s="33"/>
      <c r="H15" s="33"/>
      <c r="I15" s="111" t="s">
        <v>27</v>
      </c>
      <c r="J15" s="102" t="str">
        <f>IF('Rekapitulace stavby'!AN11="","",'Rekapitulace stavby'!AN11)</f>
        <v/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4" t="str">
        <f>'Rekapitulace stavby'!E14</f>
        <v>Vyplň údaj</v>
      </c>
      <c r="F18" s="355"/>
      <c r="G18" s="355"/>
      <c r="H18" s="355"/>
      <c r="I18" s="111" t="s">
        <v>27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26</v>
      </c>
      <c r="J20" s="102" t="str">
        <f>IF('Rekapitulace stavby'!AN16="","",'Rekapitulace stavby'!AN16)</f>
        <v/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tr">
        <f>IF('Rekapitulace stavby'!E17="","",'Rekapitulace stavby'!E17)</f>
        <v xml:space="preserve"> </v>
      </c>
      <c r="F21" s="33"/>
      <c r="G21" s="33"/>
      <c r="H21" s="33"/>
      <c r="I21" s="111" t="s">
        <v>27</v>
      </c>
      <c r="J21" s="102" t="str">
        <f>IF('Rekapitulace stavby'!AN17="","",'Rekapitulace stavby'!AN17)</f>
        <v/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27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6" t="s">
        <v>19</v>
      </c>
      <c r="F27" s="356"/>
      <c r="G27" s="356"/>
      <c r="H27" s="35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ROUND(J94,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ROUND((SUM(BE94:BE283)),  2)</f>
        <v>0</v>
      </c>
      <c r="G33" s="33"/>
      <c r="H33" s="33"/>
      <c r="I33" s="123">
        <v>0.21</v>
      </c>
      <c r="J33" s="122">
        <f>ROUND(((SUM(BE94:BE283))*I33),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ROUND((SUM(BF94:BF283)),  2)</f>
        <v>0</v>
      </c>
      <c r="G34" s="33"/>
      <c r="H34" s="33"/>
      <c r="I34" s="123">
        <v>0.15</v>
      </c>
      <c r="J34" s="122">
        <f>ROUND(((SUM(BF94:BF283))*I34),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ROUND((SUM(BG94:BG283)),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ROUND((SUM(BH94:BH283)),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ROUND((SUM(BI94:BI283)),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101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7" t="str">
        <f>E7</f>
        <v>Polní cesty VPC 3N a 4R Andělská Hora</v>
      </c>
      <c r="F48" s="358"/>
      <c r="G48" s="358"/>
      <c r="H48" s="358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97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6" t="str">
        <f>E9</f>
        <v>202212043 - VPC 4R</v>
      </c>
      <c r="F50" s="359"/>
      <c r="G50" s="359"/>
      <c r="H50" s="359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14. 12. 2022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 xml:space="preserve"> </v>
      </c>
      <c r="G54" s="35"/>
      <c r="H54" s="35"/>
      <c r="I54" s="28" t="s">
        <v>30</v>
      </c>
      <c r="J54" s="31" t="str">
        <f>E21</f>
        <v xml:space="preserve"> 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102</v>
      </c>
      <c r="D57" s="136"/>
      <c r="E57" s="136"/>
      <c r="F57" s="136"/>
      <c r="G57" s="136"/>
      <c r="H57" s="136"/>
      <c r="I57" s="136"/>
      <c r="J57" s="137" t="s">
        <v>103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67</v>
      </c>
      <c r="D59" s="35"/>
      <c r="E59" s="35"/>
      <c r="F59" s="35"/>
      <c r="G59" s="35"/>
      <c r="H59" s="35"/>
      <c r="I59" s="35"/>
      <c r="J59" s="76">
        <f>J94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104</v>
      </c>
    </row>
    <row r="60" spans="1:47" s="9" customFormat="1" ht="24.95" customHeight="1">
      <c r="B60" s="139"/>
      <c r="C60" s="140"/>
      <c r="D60" s="141" t="s">
        <v>105</v>
      </c>
      <c r="E60" s="142"/>
      <c r="F60" s="142"/>
      <c r="G60" s="142"/>
      <c r="H60" s="142"/>
      <c r="I60" s="142"/>
      <c r="J60" s="143">
        <f>J95</f>
        <v>0</v>
      </c>
      <c r="K60" s="140"/>
      <c r="L60" s="144"/>
    </row>
    <row r="61" spans="1:47" s="10" customFormat="1" ht="19.899999999999999" customHeight="1">
      <c r="B61" s="145"/>
      <c r="C61" s="96"/>
      <c r="D61" s="146" t="s">
        <v>106</v>
      </c>
      <c r="E61" s="147"/>
      <c r="F61" s="147"/>
      <c r="G61" s="147"/>
      <c r="H61" s="147"/>
      <c r="I61" s="147"/>
      <c r="J61" s="148">
        <f>J96</f>
        <v>0</v>
      </c>
      <c r="K61" s="96"/>
      <c r="L61" s="149"/>
    </row>
    <row r="62" spans="1:47" s="10" customFormat="1" ht="19.899999999999999" customHeight="1">
      <c r="B62" s="145"/>
      <c r="C62" s="96"/>
      <c r="D62" s="146" t="s">
        <v>462</v>
      </c>
      <c r="E62" s="147"/>
      <c r="F62" s="147"/>
      <c r="G62" s="147"/>
      <c r="H62" s="147"/>
      <c r="I62" s="147"/>
      <c r="J62" s="148">
        <f>J157</f>
        <v>0</v>
      </c>
      <c r="K62" s="96"/>
      <c r="L62" s="149"/>
    </row>
    <row r="63" spans="1:47" s="10" customFormat="1" ht="19.899999999999999" customHeight="1">
      <c r="B63" s="145"/>
      <c r="C63" s="96"/>
      <c r="D63" s="146" t="s">
        <v>463</v>
      </c>
      <c r="E63" s="147"/>
      <c r="F63" s="147"/>
      <c r="G63" s="147"/>
      <c r="H63" s="147"/>
      <c r="I63" s="147"/>
      <c r="J63" s="148">
        <f>J169</f>
        <v>0</v>
      </c>
      <c r="K63" s="96"/>
      <c r="L63" s="149"/>
    </row>
    <row r="64" spans="1:47" s="10" customFormat="1" ht="19.899999999999999" customHeight="1">
      <c r="B64" s="145"/>
      <c r="C64" s="96"/>
      <c r="D64" s="146" t="s">
        <v>107</v>
      </c>
      <c r="E64" s="147"/>
      <c r="F64" s="147"/>
      <c r="G64" s="147"/>
      <c r="H64" s="147"/>
      <c r="I64" s="147"/>
      <c r="J64" s="148">
        <f>J187</f>
        <v>0</v>
      </c>
      <c r="K64" s="96"/>
      <c r="L64" s="149"/>
    </row>
    <row r="65" spans="1:31" s="10" customFormat="1" ht="19.899999999999999" customHeight="1">
      <c r="B65" s="145"/>
      <c r="C65" s="96"/>
      <c r="D65" s="146" t="s">
        <v>464</v>
      </c>
      <c r="E65" s="147"/>
      <c r="F65" s="147"/>
      <c r="G65" s="147"/>
      <c r="H65" s="147"/>
      <c r="I65" s="147"/>
      <c r="J65" s="148">
        <f>J225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108</v>
      </c>
      <c r="E66" s="147"/>
      <c r="F66" s="147"/>
      <c r="G66" s="147"/>
      <c r="H66" s="147"/>
      <c r="I66" s="147"/>
      <c r="J66" s="148">
        <f>J234</f>
        <v>0</v>
      </c>
      <c r="K66" s="96"/>
      <c r="L66" s="149"/>
    </row>
    <row r="67" spans="1:31" s="10" customFormat="1" ht="19.899999999999999" customHeight="1">
      <c r="B67" s="145"/>
      <c r="C67" s="96"/>
      <c r="D67" s="146" t="s">
        <v>465</v>
      </c>
      <c r="E67" s="147"/>
      <c r="F67" s="147"/>
      <c r="G67" s="147"/>
      <c r="H67" s="147"/>
      <c r="I67" s="147"/>
      <c r="J67" s="148">
        <f>J246</f>
        <v>0</v>
      </c>
      <c r="K67" s="96"/>
      <c r="L67" s="149"/>
    </row>
    <row r="68" spans="1:31" s="10" customFormat="1" ht="19.899999999999999" customHeight="1">
      <c r="B68" s="145"/>
      <c r="C68" s="96"/>
      <c r="D68" s="146" t="s">
        <v>109</v>
      </c>
      <c r="E68" s="147"/>
      <c r="F68" s="147"/>
      <c r="G68" s="147"/>
      <c r="H68" s="147"/>
      <c r="I68" s="147"/>
      <c r="J68" s="148">
        <f>J254</f>
        <v>0</v>
      </c>
      <c r="K68" s="96"/>
      <c r="L68" s="149"/>
    </row>
    <row r="69" spans="1:31" s="9" customFormat="1" ht="24.95" customHeight="1">
      <c r="B69" s="139"/>
      <c r="C69" s="140"/>
      <c r="D69" s="141" t="s">
        <v>110</v>
      </c>
      <c r="E69" s="142"/>
      <c r="F69" s="142"/>
      <c r="G69" s="142"/>
      <c r="H69" s="142"/>
      <c r="I69" s="142"/>
      <c r="J69" s="143">
        <f>J257</f>
        <v>0</v>
      </c>
      <c r="K69" s="140"/>
      <c r="L69" s="144"/>
    </row>
    <row r="70" spans="1:31" s="10" customFormat="1" ht="19.899999999999999" customHeight="1">
      <c r="B70" s="145"/>
      <c r="C70" s="96"/>
      <c r="D70" s="146" t="s">
        <v>111</v>
      </c>
      <c r="E70" s="147"/>
      <c r="F70" s="147"/>
      <c r="G70" s="147"/>
      <c r="H70" s="147"/>
      <c r="I70" s="147"/>
      <c r="J70" s="148">
        <f>J258</f>
        <v>0</v>
      </c>
      <c r="K70" s="96"/>
      <c r="L70" s="149"/>
    </row>
    <row r="71" spans="1:31" s="10" customFormat="1" ht="19.899999999999999" customHeight="1">
      <c r="B71" s="145"/>
      <c r="C71" s="96"/>
      <c r="D71" s="146" t="s">
        <v>112</v>
      </c>
      <c r="E71" s="147"/>
      <c r="F71" s="147"/>
      <c r="G71" s="147"/>
      <c r="H71" s="147"/>
      <c r="I71" s="147"/>
      <c r="J71" s="148">
        <f>J269</f>
        <v>0</v>
      </c>
      <c r="K71" s="96"/>
      <c r="L71" s="149"/>
    </row>
    <row r="72" spans="1:31" s="10" customFormat="1" ht="19.899999999999999" customHeight="1">
      <c r="B72" s="145"/>
      <c r="C72" s="96"/>
      <c r="D72" s="146" t="s">
        <v>113</v>
      </c>
      <c r="E72" s="147"/>
      <c r="F72" s="147"/>
      <c r="G72" s="147"/>
      <c r="H72" s="147"/>
      <c r="I72" s="147"/>
      <c r="J72" s="148">
        <f>J274</f>
        <v>0</v>
      </c>
      <c r="K72" s="96"/>
      <c r="L72" s="149"/>
    </row>
    <row r="73" spans="1:31" s="10" customFormat="1" ht="19.899999999999999" customHeight="1">
      <c r="B73" s="145"/>
      <c r="C73" s="96"/>
      <c r="D73" s="146" t="s">
        <v>114</v>
      </c>
      <c r="E73" s="147"/>
      <c r="F73" s="147"/>
      <c r="G73" s="147"/>
      <c r="H73" s="147"/>
      <c r="I73" s="147"/>
      <c r="J73" s="148">
        <f>J277</f>
        <v>0</v>
      </c>
      <c r="K73" s="96"/>
      <c r="L73" s="149"/>
    </row>
    <row r="74" spans="1:31" s="10" customFormat="1" ht="19.899999999999999" customHeight="1">
      <c r="B74" s="145"/>
      <c r="C74" s="96"/>
      <c r="D74" s="146" t="s">
        <v>115</v>
      </c>
      <c r="E74" s="147"/>
      <c r="F74" s="147"/>
      <c r="G74" s="147"/>
      <c r="H74" s="147"/>
      <c r="I74" s="147"/>
      <c r="J74" s="148">
        <f>J281</f>
        <v>0</v>
      </c>
      <c r="K74" s="96"/>
      <c r="L74" s="149"/>
    </row>
    <row r="75" spans="1:31" s="2" customFormat="1" ht="21.7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80" spans="1:31" s="2" customFormat="1" ht="6.95" customHeight="1">
      <c r="A80" s="33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3" s="2" customFormat="1" ht="24.95" customHeight="1">
      <c r="A81" s="33"/>
      <c r="B81" s="34"/>
      <c r="C81" s="22" t="s">
        <v>116</v>
      </c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3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2" customFormat="1" ht="12" customHeight="1">
      <c r="A83" s="33"/>
      <c r="B83" s="34"/>
      <c r="C83" s="28" t="s">
        <v>16</v>
      </c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3" s="2" customFormat="1" ht="16.5" customHeight="1">
      <c r="A84" s="33"/>
      <c r="B84" s="34"/>
      <c r="C84" s="35"/>
      <c r="D84" s="35"/>
      <c r="E84" s="357" t="str">
        <f>E7</f>
        <v>Polní cesty VPC 3N a 4R Andělská Hora</v>
      </c>
      <c r="F84" s="358"/>
      <c r="G84" s="358"/>
      <c r="H84" s="358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2" customFormat="1" ht="12" customHeight="1">
      <c r="A85" s="33"/>
      <c r="B85" s="34"/>
      <c r="C85" s="28" t="s">
        <v>97</v>
      </c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3" s="2" customFormat="1" ht="16.5" customHeight="1">
      <c r="A86" s="33"/>
      <c r="B86" s="34"/>
      <c r="C86" s="35"/>
      <c r="D86" s="35"/>
      <c r="E86" s="306" t="str">
        <f>E9</f>
        <v>202212043 - VPC 4R</v>
      </c>
      <c r="F86" s="359"/>
      <c r="G86" s="359"/>
      <c r="H86" s="359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12" customHeight="1">
      <c r="A88" s="33"/>
      <c r="B88" s="34"/>
      <c r="C88" s="28" t="s">
        <v>21</v>
      </c>
      <c r="D88" s="35"/>
      <c r="E88" s="35"/>
      <c r="F88" s="26" t="str">
        <f>F12</f>
        <v xml:space="preserve"> </v>
      </c>
      <c r="G88" s="35"/>
      <c r="H88" s="35"/>
      <c r="I88" s="28" t="s">
        <v>23</v>
      </c>
      <c r="J88" s="58" t="str">
        <f>IF(J12="","",J12)</f>
        <v>14. 12. 2022</v>
      </c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6.9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15.2" customHeight="1">
      <c r="A90" s="33"/>
      <c r="B90" s="34"/>
      <c r="C90" s="28" t="s">
        <v>25</v>
      </c>
      <c r="D90" s="35"/>
      <c r="E90" s="35"/>
      <c r="F90" s="26" t="str">
        <f>E15</f>
        <v xml:space="preserve"> </v>
      </c>
      <c r="G90" s="35"/>
      <c r="H90" s="35"/>
      <c r="I90" s="28" t="s">
        <v>30</v>
      </c>
      <c r="J90" s="31" t="str">
        <f>E21</f>
        <v xml:space="preserve"> </v>
      </c>
      <c r="K90" s="35"/>
      <c r="L90" s="112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15.2" customHeight="1">
      <c r="A91" s="33"/>
      <c r="B91" s="34"/>
      <c r="C91" s="28" t="s">
        <v>28</v>
      </c>
      <c r="D91" s="35"/>
      <c r="E91" s="35"/>
      <c r="F91" s="26" t="str">
        <f>IF(E18="","",E18)</f>
        <v>Vyplň údaj</v>
      </c>
      <c r="G91" s="35"/>
      <c r="H91" s="35"/>
      <c r="I91" s="28" t="s">
        <v>32</v>
      </c>
      <c r="J91" s="31" t="str">
        <f>E24</f>
        <v xml:space="preserve"> </v>
      </c>
      <c r="K91" s="35"/>
      <c r="L91" s="112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0.3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112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11" customFormat="1" ht="29.25" customHeight="1">
      <c r="A93" s="150"/>
      <c r="B93" s="151"/>
      <c r="C93" s="152" t="s">
        <v>117</v>
      </c>
      <c r="D93" s="153" t="s">
        <v>54</v>
      </c>
      <c r="E93" s="153" t="s">
        <v>50</v>
      </c>
      <c r="F93" s="153" t="s">
        <v>51</v>
      </c>
      <c r="G93" s="153" t="s">
        <v>118</v>
      </c>
      <c r="H93" s="153" t="s">
        <v>119</v>
      </c>
      <c r="I93" s="153" t="s">
        <v>120</v>
      </c>
      <c r="J93" s="153" t="s">
        <v>103</v>
      </c>
      <c r="K93" s="154" t="s">
        <v>121</v>
      </c>
      <c r="L93" s="155"/>
      <c r="M93" s="67" t="s">
        <v>19</v>
      </c>
      <c r="N93" s="68" t="s">
        <v>39</v>
      </c>
      <c r="O93" s="68" t="s">
        <v>122</v>
      </c>
      <c r="P93" s="68" t="s">
        <v>123</v>
      </c>
      <c r="Q93" s="68" t="s">
        <v>124</v>
      </c>
      <c r="R93" s="68" t="s">
        <v>125</v>
      </c>
      <c r="S93" s="68" t="s">
        <v>126</v>
      </c>
      <c r="T93" s="69" t="s">
        <v>127</v>
      </c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pans="1:63" s="2" customFormat="1" ht="22.9" customHeight="1">
      <c r="A94" s="33"/>
      <c r="B94" s="34"/>
      <c r="C94" s="74" t="s">
        <v>128</v>
      </c>
      <c r="D94" s="35"/>
      <c r="E94" s="35"/>
      <c r="F94" s="35"/>
      <c r="G94" s="35"/>
      <c r="H94" s="35"/>
      <c r="I94" s="35"/>
      <c r="J94" s="156">
        <f>BK94</f>
        <v>0</v>
      </c>
      <c r="K94" s="35"/>
      <c r="L94" s="38"/>
      <c r="M94" s="70"/>
      <c r="N94" s="157"/>
      <c r="O94" s="71"/>
      <c r="P94" s="158">
        <f>P95+P257</f>
        <v>0</v>
      </c>
      <c r="Q94" s="71"/>
      <c r="R94" s="158">
        <f>R95+R257</f>
        <v>3630.8508151599999</v>
      </c>
      <c r="S94" s="71"/>
      <c r="T94" s="159">
        <f>T95+T257</f>
        <v>2.1339999999999999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68</v>
      </c>
      <c r="AU94" s="16" t="s">
        <v>104</v>
      </c>
      <c r="BK94" s="160">
        <f>BK95+BK257</f>
        <v>0</v>
      </c>
    </row>
    <row r="95" spans="1:63" s="12" customFormat="1" ht="25.9" customHeight="1">
      <c r="B95" s="161"/>
      <c r="C95" s="162"/>
      <c r="D95" s="163" t="s">
        <v>68</v>
      </c>
      <c r="E95" s="164" t="s">
        <v>129</v>
      </c>
      <c r="F95" s="164" t="s">
        <v>130</v>
      </c>
      <c r="G95" s="162"/>
      <c r="H95" s="162"/>
      <c r="I95" s="165"/>
      <c r="J95" s="166">
        <f>BK95</f>
        <v>0</v>
      </c>
      <c r="K95" s="162"/>
      <c r="L95" s="167"/>
      <c r="M95" s="168"/>
      <c r="N95" s="169"/>
      <c r="O95" s="169"/>
      <c r="P95" s="170">
        <f>P96+P157+P169+P187+P225+P234+P246+P254</f>
        <v>0</v>
      </c>
      <c r="Q95" s="169"/>
      <c r="R95" s="170">
        <f>R96+R157+R169+R187+R225+R234+R246+R254</f>
        <v>3630.8508151599999</v>
      </c>
      <c r="S95" s="169"/>
      <c r="T95" s="171">
        <f>T96+T157+T169+T187+T225+T234+T246+T254</f>
        <v>2.1339999999999999</v>
      </c>
      <c r="AR95" s="172" t="s">
        <v>76</v>
      </c>
      <c r="AT95" s="173" t="s">
        <v>68</v>
      </c>
      <c r="AU95" s="173" t="s">
        <v>69</v>
      </c>
      <c r="AY95" s="172" t="s">
        <v>131</v>
      </c>
      <c r="BK95" s="174">
        <f>BK96+BK157+BK169+BK187+BK225+BK234+BK246+BK254</f>
        <v>0</v>
      </c>
    </row>
    <row r="96" spans="1:63" s="12" customFormat="1" ht="22.9" customHeight="1">
      <c r="B96" s="161"/>
      <c r="C96" s="162"/>
      <c r="D96" s="163" t="s">
        <v>68</v>
      </c>
      <c r="E96" s="175" t="s">
        <v>76</v>
      </c>
      <c r="F96" s="175" t="s">
        <v>132</v>
      </c>
      <c r="G96" s="162"/>
      <c r="H96" s="162"/>
      <c r="I96" s="165"/>
      <c r="J96" s="176">
        <f>BK96</f>
        <v>0</v>
      </c>
      <c r="K96" s="162"/>
      <c r="L96" s="167"/>
      <c r="M96" s="168"/>
      <c r="N96" s="169"/>
      <c r="O96" s="169"/>
      <c r="P96" s="170">
        <f>SUM(P97:P156)</f>
        <v>0</v>
      </c>
      <c r="Q96" s="169"/>
      <c r="R96" s="170">
        <f>SUM(R97:R156)</f>
        <v>0</v>
      </c>
      <c r="S96" s="169"/>
      <c r="T96" s="171">
        <f>SUM(T97:T156)</f>
        <v>0</v>
      </c>
      <c r="AR96" s="172" t="s">
        <v>76</v>
      </c>
      <c r="AT96" s="173" t="s">
        <v>68</v>
      </c>
      <c r="AU96" s="173" t="s">
        <v>76</v>
      </c>
      <c r="AY96" s="172" t="s">
        <v>131</v>
      </c>
      <c r="BK96" s="174">
        <f>SUM(BK97:BK156)</f>
        <v>0</v>
      </c>
    </row>
    <row r="97" spans="1:65" s="2" customFormat="1" ht="21.75" customHeight="1">
      <c r="A97" s="33"/>
      <c r="B97" s="34"/>
      <c r="C97" s="177" t="s">
        <v>76</v>
      </c>
      <c r="D97" s="177" t="s">
        <v>133</v>
      </c>
      <c r="E97" s="178" t="s">
        <v>466</v>
      </c>
      <c r="F97" s="179" t="s">
        <v>467</v>
      </c>
      <c r="G97" s="180" t="s">
        <v>279</v>
      </c>
      <c r="H97" s="181">
        <v>3</v>
      </c>
      <c r="I97" s="182"/>
      <c r="J97" s="183">
        <f>ROUND(I97*H97,2)</f>
        <v>0</v>
      </c>
      <c r="K97" s="179" t="s">
        <v>137</v>
      </c>
      <c r="L97" s="38"/>
      <c r="M97" s="184" t="s">
        <v>19</v>
      </c>
      <c r="N97" s="185" t="s">
        <v>40</v>
      </c>
      <c r="O97" s="63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138</v>
      </c>
      <c r="AT97" s="188" t="s">
        <v>133</v>
      </c>
      <c r="AU97" s="188" t="s">
        <v>78</v>
      </c>
      <c r="AY97" s="16" t="s">
        <v>131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76</v>
      </c>
      <c r="BK97" s="189">
        <f>ROUND(I97*H97,2)</f>
        <v>0</v>
      </c>
      <c r="BL97" s="16" t="s">
        <v>138</v>
      </c>
      <c r="BM97" s="188" t="s">
        <v>468</v>
      </c>
    </row>
    <row r="98" spans="1:65" s="2" customFormat="1" ht="11.25">
      <c r="A98" s="33"/>
      <c r="B98" s="34"/>
      <c r="C98" s="35"/>
      <c r="D98" s="190" t="s">
        <v>140</v>
      </c>
      <c r="E98" s="35"/>
      <c r="F98" s="191" t="s">
        <v>469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140</v>
      </c>
      <c r="AU98" s="16" t="s">
        <v>78</v>
      </c>
    </row>
    <row r="99" spans="1:65" s="2" customFormat="1" ht="24.2" customHeight="1">
      <c r="A99" s="33"/>
      <c r="B99" s="34"/>
      <c r="C99" s="177" t="s">
        <v>78</v>
      </c>
      <c r="D99" s="177" t="s">
        <v>133</v>
      </c>
      <c r="E99" s="178" t="s">
        <v>470</v>
      </c>
      <c r="F99" s="179" t="s">
        <v>471</v>
      </c>
      <c r="G99" s="180" t="s">
        <v>279</v>
      </c>
      <c r="H99" s="181">
        <v>1</v>
      </c>
      <c r="I99" s="182"/>
      <c r="J99" s="183">
        <f>ROUND(I99*H99,2)</f>
        <v>0</v>
      </c>
      <c r="K99" s="179" t="s">
        <v>137</v>
      </c>
      <c r="L99" s="38"/>
      <c r="M99" s="184" t="s">
        <v>19</v>
      </c>
      <c r="N99" s="185" t="s">
        <v>40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138</v>
      </c>
      <c r="AT99" s="188" t="s">
        <v>133</v>
      </c>
      <c r="AU99" s="188" t="s">
        <v>78</v>
      </c>
      <c r="AY99" s="16" t="s">
        <v>131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76</v>
      </c>
      <c r="BK99" s="189">
        <f>ROUND(I99*H99,2)</f>
        <v>0</v>
      </c>
      <c r="BL99" s="16" t="s">
        <v>138</v>
      </c>
      <c r="BM99" s="188" t="s">
        <v>472</v>
      </c>
    </row>
    <row r="100" spans="1:65" s="2" customFormat="1" ht="11.25">
      <c r="A100" s="33"/>
      <c r="B100" s="34"/>
      <c r="C100" s="35"/>
      <c r="D100" s="190" t="s">
        <v>140</v>
      </c>
      <c r="E100" s="35"/>
      <c r="F100" s="191" t="s">
        <v>473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140</v>
      </c>
      <c r="AU100" s="16" t="s">
        <v>78</v>
      </c>
    </row>
    <row r="101" spans="1:65" s="2" customFormat="1" ht="21.75" customHeight="1">
      <c r="A101" s="33"/>
      <c r="B101" s="34"/>
      <c r="C101" s="177" t="s">
        <v>146</v>
      </c>
      <c r="D101" s="177" t="s">
        <v>133</v>
      </c>
      <c r="E101" s="178" t="s">
        <v>474</v>
      </c>
      <c r="F101" s="179" t="s">
        <v>475</v>
      </c>
      <c r="G101" s="180" t="s">
        <v>279</v>
      </c>
      <c r="H101" s="181">
        <v>4</v>
      </c>
      <c r="I101" s="182"/>
      <c r="J101" s="183">
        <f>ROUND(I101*H101,2)</f>
        <v>0</v>
      </c>
      <c r="K101" s="179" t="s">
        <v>137</v>
      </c>
      <c r="L101" s="38"/>
      <c r="M101" s="184" t="s">
        <v>19</v>
      </c>
      <c r="N101" s="185" t="s">
        <v>40</v>
      </c>
      <c r="O101" s="63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8" t="s">
        <v>138</v>
      </c>
      <c r="AT101" s="188" t="s">
        <v>133</v>
      </c>
      <c r="AU101" s="188" t="s">
        <v>78</v>
      </c>
      <c r="AY101" s="16" t="s">
        <v>131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6" t="s">
        <v>76</v>
      </c>
      <c r="BK101" s="189">
        <f>ROUND(I101*H101,2)</f>
        <v>0</v>
      </c>
      <c r="BL101" s="16" t="s">
        <v>138</v>
      </c>
      <c r="BM101" s="188" t="s">
        <v>476</v>
      </c>
    </row>
    <row r="102" spans="1:65" s="2" customFormat="1" ht="11.25">
      <c r="A102" s="33"/>
      <c r="B102" s="34"/>
      <c r="C102" s="35"/>
      <c r="D102" s="190" t="s">
        <v>140</v>
      </c>
      <c r="E102" s="35"/>
      <c r="F102" s="191" t="s">
        <v>477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140</v>
      </c>
      <c r="AU102" s="16" t="s">
        <v>78</v>
      </c>
    </row>
    <row r="103" spans="1:65" s="2" customFormat="1" ht="16.5" customHeight="1">
      <c r="A103" s="33"/>
      <c r="B103" s="34"/>
      <c r="C103" s="177" t="s">
        <v>138</v>
      </c>
      <c r="D103" s="177" t="s">
        <v>133</v>
      </c>
      <c r="E103" s="178" t="s">
        <v>142</v>
      </c>
      <c r="F103" s="179" t="s">
        <v>143</v>
      </c>
      <c r="G103" s="180" t="s">
        <v>136</v>
      </c>
      <c r="H103" s="181">
        <v>2432.3200000000002</v>
      </c>
      <c r="I103" s="182"/>
      <c r="J103" s="183">
        <f>ROUND(I103*H103,2)</f>
        <v>0</v>
      </c>
      <c r="K103" s="179" t="s">
        <v>137</v>
      </c>
      <c r="L103" s="38"/>
      <c r="M103" s="184" t="s">
        <v>19</v>
      </c>
      <c r="N103" s="185" t="s">
        <v>40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138</v>
      </c>
      <c r="AT103" s="188" t="s">
        <v>133</v>
      </c>
      <c r="AU103" s="188" t="s">
        <v>78</v>
      </c>
      <c r="AY103" s="16" t="s">
        <v>131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76</v>
      </c>
      <c r="BK103" s="189">
        <f>ROUND(I103*H103,2)</f>
        <v>0</v>
      </c>
      <c r="BL103" s="16" t="s">
        <v>138</v>
      </c>
      <c r="BM103" s="188" t="s">
        <v>478</v>
      </c>
    </row>
    <row r="104" spans="1:65" s="2" customFormat="1" ht="11.25">
      <c r="A104" s="33"/>
      <c r="B104" s="34"/>
      <c r="C104" s="35"/>
      <c r="D104" s="190" t="s">
        <v>140</v>
      </c>
      <c r="E104" s="35"/>
      <c r="F104" s="191" t="s">
        <v>145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140</v>
      </c>
      <c r="AU104" s="16" t="s">
        <v>78</v>
      </c>
    </row>
    <row r="105" spans="1:65" s="13" customFormat="1" ht="11.25">
      <c r="B105" s="197"/>
      <c r="C105" s="198"/>
      <c r="D105" s="195" t="s">
        <v>154</v>
      </c>
      <c r="E105" s="199" t="s">
        <v>19</v>
      </c>
      <c r="F105" s="200" t="s">
        <v>479</v>
      </c>
      <c r="G105" s="198"/>
      <c r="H105" s="201">
        <v>2432.3200000000002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154</v>
      </c>
      <c r="AU105" s="207" t="s">
        <v>78</v>
      </c>
      <c r="AV105" s="13" t="s">
        <v>78</v>
      </c>
      <c r="AW105" s="13" t="s">
        <v>31</v>
      </c>
      <c r="AX105" s="13" t="s">
        <v>76</v>
      </c>
      <c r="AY105" s="207" t="s">
        <v>131</v>
      </c>
    </row>
    <row r="106" spans="1:65" s="2" customFormat="1" ht="24.2" customHeight="1">
      <c r="A106" s="33"/>
      <c r="B106" s="34"/>
      <c r="C106" s="177" t="s">
        <v>161</v>
      </c>
      <c r="D106" s="177" t="s">
        <v>133</v>
      </c>
      <c r="E106" s="178" t="s">
        <v>147</v>
      </c>
      <c r="F106" s="179" t="s">
        <v>148</v>
      </c>
      <c r="G106" s="180" t="s">
        <v>149</v>
      </c>
      <c r="H106" s="181">
        <v>144.43700000000001</v>
      </c>
      <c r="I106" s="182"/>
      <c r="J106" s="183">
        <f>ROUND(I106*H106,2)</f>
        <v>0</v>
      </c>
      <c r="K106" s="179" t="s">
        <v>137</v>
      </c>
      <c r="L106" s="38"/>
      <c r="M106" s="184" t="s">
        <v>19</v>
      </c>
      <c r="N106" s="185" t="s">
        <v>40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138</v>
      </c>
      <c r="AT106" s="188" t="s">
        <v>133</v>
      </c>
      <c r="AU106" s="188" t="s">
        <v>78</v>
      </c>
      <c r="AY106" s="16" t="s">
        <v>131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76</v>
      </c>
      <c r="BK106" s="189">
        <f>ROUND(I106*H106,2)</f>
        <v>0</v>
      </c>
      <c r="BL106" s="16" t="s">
        <v>138</v>
      </c>
      <c r="BM106" s="188" t="s">
        <v>480</v>
      </c>
    </row>
    <row r="107" spans="1:65" s="2" customFormat="1" ht="11.25">
      <c r="A107" s="33"/>
      <c r="B107" s="34"/>
      <c r="C107" s="35"/>
      <c r="D107" s="190" t="s">
        <v>140</v>
      </c>
      <c r="E107" s="35"/>
      <c r="F107" s="191" t="s">
        <v>151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140</v>
      </c>
      <c r="AU107" s="16" t="s">
        <v>78</v>
      </c>
    </row>
    <row r="108" spans="1:65" s="2" customFormat="1" ht="19.5">
      <c r="A108" s="33"/>
      <c r="B108" s="34"/>
      <c r="C108" s="35"/>
      <c r="D108" s="195" t="s">
        <v>152</v>
      </c>
      <c r="E108" s="35"/>
      <c r="F108" s="196" t="s">
        <v>481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152</v>
      </c>
      <c r="AU108" s="16" t="s">
        <v>78</v>
      </c>
    </row>
    <row r="109" spans="1:65" s="13" customFormat="1" ht="11.25">
      <c r="B109" s="197"/>
      <c r="C109" s="198"/>
      <c r="D109" s="195" t="s">
        <v>154</v>
      </c>
      <c r="E109" s="199" t="s">
        <v>19</v>
      </c>
      <c r="F109" s="200" t="s">
        <v>482</v>
      </c>
      <c r="G109" s="198"/>
      <c r="H109" s="201">
        <v>144.43700000000001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154</v>
      </c>
      <c r="AU109" s="207" t="s">
        <v>78</v>
      </c>
      <c r="AV109" s="13" t="s">
        <v>78</v>
      </c>
      <c r="AW109" s="13" t="s">
        <v>31</v>
      </c>
      <c r="AX109" s="13" t="s">
        <v>76</v>
      </c>
      <c r="AY109" s="207" t="s">
        <v>131</v>
      </c>
    </row>
    <row r="110" spans="1:65" s="2" customFormat="1" ht="21.75" customHeight="1">
      <c r="A110" s="33"/>
      <c r="B110" s="34"/>
      <c r="C110" s="177" t="s">
        <v>168</v>
      </c>
      <c r="D110" s="177" t="s">
        <v>133</v>
      </c>
      <c r="E110" s="178" t="s">
        <v>483</v>
      </c>
      <c r="F110" s="179" t="s">
        <v>484</v>
      </c>
      <c r="G110" s="180" t="s">
        <v>149</v>
      </c>
      <c r="H110" s="181">
        <v>535.46</v>
      </c>
      <c r="I110" s="182"/>
      <c r="J110" s="183">
        <f>ROUND(I110*H110,2)</f>
        <v>0</v>
      </c>
      <c r="K110" s="179" t="s">
        <v>137</v>
      </c>
      <c r="L110" s="38"/>
      <c r="M110" s="184" t="s">
        <v>19</v>
      </c>
      <c r="N110" s="185" t="s">
        <v>40</v>
      </c>
      <c r="O110" s="63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138</v>
      </c>
      <c r="AT110" s="188" t="s">
        <v>133</v>
      </c>
      <c r="AU110" s="188" t="s">
        <v>78</v>
      </c>
      <c r="AY110" s="16" t="s">
        <v>131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76</v>
      </c>
      <c r="BK110" s="189">
        <f>ROUND(I110*H110,2)</f>
        <v>0</v>
      </c>
      <c r="BL110" s="16" t="s">
        <v>138</v>
      </c>
      <c r="BM110" s="188" t="s">
        <v>485</v>
      </c>
    </row>
    <row r="111" spans="1:65" s="2" customFormat="1" ht="11.25">
      <c r="A111" s="33"/>
      <c r="B111" s="34"/>
      <c r="C111" s="35"/>
      <c r="D111" s="190" t="s">
        <v>140</v>
      </c>
      <c r="E111" s="35"/>
      <c r="F111" s="191" t="s">
        <v>486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140</v>
      </c>
      <c r="AU111" s="16" t="s">
        <v>78</v>
      </c>
    </row>
    <row r="112" spans="1:65" s="13" customFormat="1" ht="11.25">
      <c r="B112" s="197"/>
      <c r="C112" s="198"/>
      <c r="D112" s="195" t="s">
        <v>154</v>
      </c>
      <c r="E112" s="199" t="s">
        <v>19</v>
      </c>
      <c r="F112" s="200" t="s">
        <v>487</v>
      </c>
      <c r="G112" s="198"/>
      <c r="H112" s="201">
        <v>535.46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154</v>
      </c>
      <c r="AU112" s="207" t="s">
        <v>78</v>
      </c>
      <c r="AV112" s="13" t="s">
        <v>78</v>
      </c>
      <c r="AW112" s="13" t="s">
        <v>31</v>
      </c>
      <c r="AX112" s="13" t="s">
        <v>76</v>
      </c>
      <c r="AY112" s="207" t="s">
        <v>131</v>
      </c>
    </row>
    <row r="113" spans="1:65" s="2" customFormat="1" ht="21.75" customHeight="1">
      <c r="A113" s="33"/>
      <c r="B113" s="34"/>
      <c r="C113" s="177" t="s">
        <v>175</v>
      </c>
      <c r="D113" s="177" t="s">
        <v>133</v>
      </c>
      <c r="E113" s="178" t="s">
        <v>488</v>
      </c>
      <c r="F113" s="179" t="s">
        <v>489</v>
      </c>
      <c r="G113" s="180" t="s">
        <v>149</v>
      </c>
      <c r="H113" s="181">
        <v>76</v>
      </c>
      <c r="I113" s="182"/>
      <c r="J113" s="183">
        <f>ROUND(I113*H113,2)</f>
        <v>0</v>
      </c>
      <c r="K113" s="179" t="s">
        <v>137</v>
      </c>
      <c r="L113" s="38"/>
      <c r="M113" s="184" t="s">
        <v>19</v>
      </c>
      <c r="N113" s="185" t="s">
        <v>40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138</v>
      </c>
      <c r="AT113" s="188" t="s">
        <v>133</v>
      </c>
      <c r="AU113" s="188" t="s">
        <v>78</v>
      </c>
      <c r="AY113" s="16" t="s">
        <v>131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76</v>
      </c>
      <c r="BK113" s="189">
        <f>ROUND(I113*H113,2)</f>
        <v>0</v>
      </c>
      <c r="BL113" s="16" t="s">
        <v>138</v>
      </c>
      <c r="BM113" s="188" t="s">
        <v>490</v>
      </c>
    </row>
    <row r="114" spans="1:65" s="2" customFormat="1" ht="11.25">
      <c r="A114" s="33"/>
      <c r="B114" s="34"/>
      <c r="C114" s="35"/>
      <c r="D114" s="190" t="s">
        <v>140</v>
      </c>
      <c r="E114" s="35"/>
      <c r="F114" s="191" t="s">
        <v>491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140</v>
      </c>
      <c r="AU114" s="16" t="s">
        <v>78</v>
      </c>
    </row>
    <row r="115" spans="1:65" s="2" customFormat="1" ht="24.2" customHeight="1">
      <c r="A115" s="33"/>
      <c r="B115" s="34"/>
      <c r="C115" s="177" t="s">
        <v>182</v>
      </c>
      <c r="D115" s="177" t="s">
        <v>133</v>
      </c>
      <c r="E115" s="178" t="s">
        <v>492</v>
      </c>
      <c r="F115" s="179" t="s">
        <v>493</v>
      </c>
      <c r="G115" s="180" t="s">
        <v>149</v>
      </c>
      <c r="H115" s="181">
        <v>32.463999999999999</v>
      </c>
      <c r="I115" s="182"/>
      <c r="J115" s="183">
        <f>ROUND(I115*H115,2)</f>
        <v>0</v>
      </c>
      <c r="K115" s="179" t="s">
        <v>137</v>
      </c>
      <c r="L115" s="38"/>
      <c r="M115" s="184" t="s">
        <v>19</v>
      </c>
      <c r="N115" s="185" t="s">
        <v>40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138</v>
      </c>
      <c r="AT115" s="188" t="s">
        <v>133</v>
      </c>
      <c r="AU115" s="188" t="s">
        <v>78</v>
      </c>
      <c r="AY115" s="16" t="s">
        <v>131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76</v>
      </c>
      <c r="BK115" s="189">
        <f>ROUND(I115*H115,2)</f>
        <v>0</v>
      </c>
      <c r="BL115" s="16" t="s">
        <v>138</v>
      </c>
      <c r="BM115" s="188" t="s">
        <v>494</v>
      </c>
    </row>
    <row r="116" spans="1:65" s="2" customFormat="1" ht="11.25">
      <c r="A116" s="33"/>
      <c r="B116" s="34"/>
      <c r="C116" s="35"/>
      <c r="D116" s="190" t="s">
        <v>140</v>
      </c>
      <c r="E116" s="35"/>
      <c r="F116" s="191" t="s">
        <v>495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140</v>
      </c>
      <c r="AU116" s="16" t="s">
        <v>78</v>
      </c>
    </row>
    <row r="117" spans="1:65" s="2" customFormat="1" ht="19.5">
      <c r="A117" s="33"/>
      <c r="B117" s="34"/>
      <c r="C117" s="35"/>
      <c r="D117" s="195" t="s">
        <v>152</v>
      </c>
      <c r="E117" s="35"/>
      <c r="F117" s="196" t="s">
        <v>496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152</v>
      </c>
      <c r="AU117" s="16" t="s">
        <v>78</v>
      </c>
    </row>
    <row r="118" spans="1:65" s="13" customFormat="1" ht="11.25">
      <c r="B118" s="197"/>
      <c r="C118" s="198"/>
      <c r="D118" s="195" t="s">
        <v>154</v>
      </c>
      <c r="E118" s="199" t="s">
        <v>19</v>
      </c>
      <c r="F118" s="200" t="s">
        <v>497</v>
      </c>
      <c r="G118" s="198"/>
      <c r="H118" s="201">
        <v>32.463999999999999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154</v>
      </c>
      <c r="AU118" s="207" t="s">
        <v>78</v>
      </c>
      <c r="AV118" s="13" t="s">
        <v>78</v>
      </c>
      <c r="AW118" s="13" t="s">
        <v>31</v>
      </c>
      <c r="AX118" s="13" t="s">
        <v>76</v>
      </c>
      <c r="AY118" s="207" t="s">
        <v>131</v>
      </c>
    </row>
    <row r="119" spans="1:65" s="2" customFormat="1" ht="37.9" customHeight="1">
      <c r="A119" s="33"/>
      <c r="B119" s="34"/>
      <c r="C119" s="177" t="s">
        <v>189</v>
      </c>
      <c r="D119" s="177" t="s">
        <v>133</v>
      </c>
      <c r="E119" s="178" t="s">
        <v>162</v>
      </c>
      <c r="F119" s="179" t="s">
        <v>163</v>
      </c>
      <c r="G119" s="180" t="s">
        <v>149</v>
      </c>
      <c r="H119" s="181">
        <v>288.86599999999999</v>
      </c>
      <c r="I119" s="182"/>
      <c r="J119" s="183">
        <f>ROUND(I119*H119,2)</f>
        <v>0</v>
      </c>
      <c r="K119" s="179" t="s">
        <v>137</v>
      </c>
      <c r="L119" s="38"/>
      <c r="M119" s="184" t="s">
        <v>19</v>
      </c>
      <c r="N119" s="185" t="s">
        <v>40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138</v>
      </c>
      <c r="AT119" s="188" t="s">
        <v>133</v>
      </c>
      <c r="AU119" s="188" t="s">
        <v>78</v>
      </c>
      <c r="AY119" s="16" t="s">
        <v>131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76</v>
      </c>
      <c r="BK119" s="189">
        <f>ROUND(I119*H119,2)</f>
        <v>0</v>
      </c>
      <c r="BL119" s="16" t="s">
        <v>138</v>
      </c>
      <c r="BM119" s="188" t="s">
        <v>498</v>
      </c>
    </row>
    <row r="120" spans="1:65" s="2" customFormat="1" ht="11.25">
      <c r="A120" s="33"/>
      <c r="B120" s="34"/>
      <c r="C120" s="35"/>
      <c r="D120" s="190" t="s">
        <v>140</v>
      </c>
      <c r="E120" s="35"/>
      <c r="F120" s="191" t="s">
        <v>165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140</v>
      </c>
      <c r="AU120" s="16" t="s">
        <v>78</v>
      </c>
    </row>
    <row r="121" spans="1:65" s="2" customFormat="1" ht="39">
      <c r="A121" s="33"/>
      <c r="B121" s="34"/>
      <c r="C121" s="35"/>
      <c r="D121" s="195" t="s">
        <v>152</v>
      </c>
      <c r="E121" s="35"/>
      <c r="F121" s="196" t="s">
        <v>166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152</v>
      </c>
      <c r="AU121" s="16" t="s">
        <v>78</v>
      </c>
    </row>
    <row r="122" spans="1:65" s="13" customFormat="1" ht="11.25">
      <c r="B122" s="197"/>
      <c r="C122" s="198"/>
      <c r="D122" s="195" t="s">
        <v>154</v>
      </c>
      <c r="E122" s="199" t="s">
        <v>19</v>
      </c>
      <c r="F122" s="200" t="s">
        <v>499</v>
      </c>
      <c r="G122" s="198"/>
      <c r="H122" s="201">
        <v>288.86599999999999</v>
      </c>
      <c r="I122" s="202"/>
      <c r="J122" s="198"/>
      <c r="K122" s="198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154</v>
      </c>
      <c r="AU122" s="207" t="s">
        <v>78</v>
      </c>
      <c r="AV122" s="13" t="s">
        <v>78</v>
      </c>
      <c r="AW122" s="13" t="s">
        <v>31</v>
      </c>
      <c r="AX122" s="13" t="s">
        <v>76</v>
      </c>
      <c r="AY122" s="207" t="s">
        <v>131</v>
      </c>
    </row>
    <row r="123" spans="1:65" s="2" customFormat="1" ht="37.9" customHeight="1">
      <c r="A123" s="33"/>
      <c r="B123" s="34"/>
      <c r="C123" s="177" t="s">
        <v>195</v>
      </c>
      <c r="D123" s="177" t="s">
        <v>133</v>
      </c>
      <c r="E123" s="178" t="s">
        <v>169</v>
      </c>
      <c r="F123" s="179" t="s">
        <v>170</v>
      </c>
      <c r="G123" s="180" t="s">
        <v>149</v>
      </c>
      <c r="H123" s="181">
        <v>591.6</v>
      </c>
      <c r="I123" s="182"/>
      <c r="J123" s="183">
        <f>ROUND(I123*H123,2)</f>
        <v>0</v>
      </c>
      <c r="K123" s="179" t="s">
        <v>137</v>
      </c>
      <c r="L123" s="38"/>
      <c r="M123" s="184" t="s">
        <v>19</v>
      </c>
      <c r="N123" s="185" t="s">
        <v>40</v>
      </c>
      <c r="O123" s="63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138</v>
      </c>
      <c r="AT123" s="188" t="s">
        <v>133</v>
      </c>
      <c r="AU123" s="188" t="s">
        <v>78</v>
      </c>
      <c r="AY123" s="16" t="s">
        <v>131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76</v>
      </c>
      <c r="BK123" s="189">
        <f>ROUND(I123*H123,2)</f>
        <v>0</v>
      </c>
      <c r="BL123" s="16" t="s">
        <v>138</v>
      </c>
      <c r="BM123" s="188" t="s">
        <v>500</v>
      </c>
    </row>
    <row r="124" spans="1:65" s="2" customFormat="1" ht="11.25">
      <c r="A124" s="33"/>
      <c r="B124" s="34"/>
      <c r="C124" s="35"/>
      <c r="D124" s="190" t="s">
        <v>140</v>
      </c>
      <c r="E124" s="35"/>
      <c r="F124" s="191" t="s">
        <v>172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140</v>
      </c>
      <c r="AU124" s="16" t="s">
        <v>78</v>
      </c>
    </row>
    <row r="125" spans="1:65" s="2" customFormat="1" ht="19.5">
      <c r="A125" s="33"/>
      <c r="B125" s="34"/>
      <c r="C125" s="35"/>
      <c r="D125" s="195" t="s">
        <v>152</v>
      </c>
      <c r="E125" s="35"/>
      <c r="F125" s="196" t="s">
        <v>173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152</v>
      </c>
      <c r="AU125" s="16" t="s">
        <v>78</v>
      </c>
    </row>
    <row r="126" spans="1:65" s="13" customFormat="1" ht="11.25">
      <c r="B126" s="197"/>
      <c r="C126" s="198"/>
      <c r="D126" s="195" t="s">
        <v>154</v>
      </c>
      <c r="E126" s="199" t="s">
        <v>19</v>
      </c>
      <c r="F126" s="200" t="s">
        <v>501</v>
      </c>
      <c r="G126" s="198"/>
      <c r="H126" s="201">
        <v>591.6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154</v>
      </c>
      <c r="AU126" s="207" t="s">
        <v>78</v>
      </c>
      <c r="AV126" s="13" t="s">
        <v>78</v>
      </c>
      <c r="AW126" s="13" t="s">
        <v>31</v>
      </c>
      <c r="AX126" s="13" t="s">
        <v>76</v>
      </c>
      <c r="AY126" s="207" t="s">
        <v>131</v>
      </c>
    </row>
    <row r="127" spans="1:65" s="2" customFormat="1" ht="37.9" customHeight="1">
      <c r="A127" s="33"/>
      <c r="B127" s="34"/>
      <c r="C127" s="177" t="s">
        <v>203</v>
      </c>
      <c r="D127" s="177" t="s">
        <v>133</v>
      </c>
      <c r="E127" s="178" t="s">
        <v>176</v>
      </c>
      <c r="F127" s="179" t="s">
        <v>177</v>
      </c>
      <c r="G127" s="180" t="s">
        <v>149</v>
      </c>
      <c r="H127" s="181">
        <v>535.46</v>
      </c>
      <c r="I127" s="182"/>
      <c r="J127" s="183">
        <f>ROUND(I127*H127,2)</f>
        <v>0</v>
      </c>
      <c r="K127" s="179" t="s">
        <v>137</v>
      </c>
      <c r="L127" s="38"/>
      <c r="M127" s="184" t="s">
        <v>19</v>
      </c>
      <c r="N127" s="185" t="s">
        <v>40</v>
      </c>
      <c r="O127" s="63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138</v>
      </c>
      <c r="AT127" s="188" t="s">
        <v>133</v>
      </c>
      <c r="AU127" s="188" t="s">
        <v>78</v>
      </c>
      <c r="AY127" s="16" t="s">
        <v>131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6" t="s">
        <v>76</v>
      </c>
      <c r="BK127" s="189">
        <f>ROUND(I127*H127,2)</f>
        <v>0</v>
      </c>
      <c r="BL127" s="16" t="s">
        <v>138</v>
      </c>
      <c r="BM127" s="188" t="s">
        <v>502</v>
      </c>
    </row>
    <row r="128" spans="1:65" s="2" customFormat="1" ht="11.25">
      <c r="A128" s="33"/>
      <c r="B128" s="34"/>
      <c r="C128" s="35"/>
      <c r="D128" s="190" t="s">
        <v>140</v>
      </c>
      <c r="E128" s="35"/>
      <c r="F128" s="191" t="s">
        <v>179</v>
      </c>
      <c r="G128" s="35"/>
      <c r="H128" s="35"/>
      <c r="I128" s="192"/>
      <c r="J128" s="35"/>
      <c r="K128" s="35"/>
      <c r="L128" s="38"/>
      <c r="M128" s="193"/>
      <c r="N128" s="194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140</v>
      </c>
      <c r="AU128" s="16" t="s">
        <v>78</v>
      </c>
    </row>
    <row r="129" spans="1:65" s="2" customFormat="1" ht="19.5">
      <c r="A129" s="33"/>
      <c r="B129" s="34"/>
      <c r="C129" s="35"/>
      <c r="D129" s="195" t="s">
        <v>152</v>
      </c>
      <c r="E129" s="35"/>
      <c r="F129" s="196" t="s">
        <v>180</v>
      </c>
      <c r="G129" s="35"/>
      <c r="H129" s="35"/>
      <c r="I129" s="192"/>
      <c r="J129" s="35"/>
      <c r="K129" s="35"/>
      <c r="L129" s="38"/>
      <c r="M129" s="193"/>
      <c r="N129" s="194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152</v>
      </c>
      <c r="AU129" s="16" t="s">
        <v>78</v>
      </c>
    </row>
    <row r="130" spans="1:65" s="13" customFormat="1" ht="11.25">
      <c r="B130" s="197"/>
      <c r="C130" s="198"/>
      <c r="D130" s="195" t="s">
        <v>154</v>
      </c>
      <c r="E130" s="199" t="s">
        <v>19</v>
      </c>
      <c r="F130" s="200" t="s">
        <v>503</v>
      </c>
      <c r="G130" s="198"/>
      <c r="H130" s="201">
        <v>535.46</v>
      </c>
      <c r="I130" s="202"/>
      <c r="J130" s="198"/>
      <c r="K130" s="198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154</v>
      </c>
      <c r="AU130" s="207" t="s">
        <v>78</v>
      </c>
      <c r="AV130" s="13" t="s">
        <v>78</v>
      </c>
      <c r="AW130" s="13" t="s">
        <v>31</v>
      </c>
      <c r="AX130" s="13" t="s">
        <v>76</v>
      </c>
      <c r="AY130" s="207" t="s">
        <v>131</v>
      </c>
    </row>
    <row r="131" spans="1:65" s="2" customFormat="1" ht="16.5" customHeight="1">
      <c r="A131" s="33"/>
      <c r="B131" s="34"/>
      <c r="C131" s="177" t="s">
        <v>209</v>
      </c>
      <c r="D131" s="177" t="s">
        <v>133</v>
      </c>
      <c r="E131" s="178" t="s">
        <v>183</v>
      </c>
      <c r="F131" s="179" t="s">
        <v>184</v>
      </c>
      <c r="G131" s="180" t="s">
        <v>149</v>
      </c>
      <c r="H131" s="181">
        <v>144.43700000000001</v>
      </c>
      <c r="I131" s="182"/>
      <c r="J131" s="183">
        <f>ROUND(I131*H131,2)</f>
        <v>0</v>
      </c>
      <c r="K131" s="179" t="s">
        <v>137</v>
      </c>
      <c r="L131" s="38"/>
      <c r="M131" s="184" t="s">
        <v>19</v>
      </c>
      <c r="N131" s="185" t="s">
        <v>40</v>
      </c>
      <c r="O131" s="63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8" t="s">
        <v>138</v>
      </c>
      <c r="AT131" s="188" t="s">
        <v>133</v>
      </c>
      <c r="AU131" s="188" t="s">
        <v>78</v>
      </c>
      <c r="AY131" s="16" t="s">
        <v>131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6" t="s">
        <v>76</v>
      </c>
      <c r="BK131" s="189">
        <f>ROUND(I131*H131,2)</f>
        <v>0</v>
      </c>
      <c r="BL131" s="16" t="s">
        <v>138</v>
      </c>
      <c r="BM131" s="188" t="s">
        <v>504</v>
      </c>
    </row>
    <row r="132" spans="1:65" s="2" customFormat="1" ht="11.25">
      <c r="A132" s="33"/>
      <c r="B132" s="34"/>
      <c r="C132" s="35"/>
      <c r="D132" s="190" t="s">
        <v>140</v>
      </c>
      <c r="E132" s="35"/>
      <c r="F132" s="191" t="s">
        <v>186</v>
      </c>
      <c r="G132" s="35"/>
      <c r="H132" s="35"/>
      <c r="I132" s="192"/>
      <c r="J132" s="35"/>
      <c r="K132" s="35"/>
      <c r="L132" s="38"/>
      <c r="M132" s="193"/>
      <c r="N132" s="194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140</v>
      </c>
      <c r="AU132" s="16" t="s">
        <v>78</v>
      </c>
    </row>
    <row r="133" spans="1:65" s="2" customFormat="1" ht="19.5">
      <c r="A133" s="33"/>
      <c r="B133" s="34"/>
      <c r="C133" s="35"/>
      <c r="D133" s="195" t="s">
        <v>152</v>
      </c>
      <c r="E133" s="35"/>
      <c r="F133" s="196" t="s">
        <v>505</v>
      </c>
      <c r="G133" s="35"/>
      <c r="H133" s="35"/>
      <c r="I133" s="192"/>
      <c r="J133" s="35"/>
      <c r="K133" s="35"/>
      <c r="L133" s="38"/>
      <c r="M133" s="193"/>
      <c r="N133" s="194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152</v>
      </c>
      <c r="AU133" s="16" t="s">
        <v>78</v>
      </c>
    </row>
    <row r="134" spans="1:65" s="13" customFormat="1" ht="11.25">
      <c r="B134" s="197"/>
      <c r="C134" s="198"/>
      <c r="D134" s="195" t="s">
        <v>154</v>
      </c>
      <c r="E134" s="199" t="s">
        <v>19</v>
      </c>
      <c r="F134" s="200" t="s">
        <v>482</v>
      </c>
      <c r="G134" s="198"/>
      <c r="H134" s="201">
        <v>144.43700000000001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154</v>
      </c>
      <c r="AU134" s="207" t="s">
        <v>78</v>
      </c>
      <c r="AV134" s="13" t="s">
        <v>78</v>
      </c>
      <c r="AW134" s="13" t="s">
        <v>31</v>
      </c>
      <c r="AX134" s="13" t="s">
        <v>76</v>
      </c>
      <c r="AY134" s="207" t="s">
        <v>131</v>
      </c>
    </row>
    <row r="135" spans="1:65" s="2" customFormat="1" ht="24.2" customHeight="1">
      <c r="A135" s="33"/>
      <c r="B135" s="34"/>
      <c r="C135" s="177" t="s">
        <v>215</v>
      </c>
      <c r="D135" s="177" t="s">
        <v>133</v>
      </c>
      <c r="E135" s="178" t="s">
        <v>190</v>
      </c>
      <c r="F135" s="179" t="s">
        <v>191</v>
      </c>
      <c r="G135" s="180" t="s">
        <v>149</v>
      </c>
      <c r="H135" s="181">
        <v>127.953</v>
      </c>
      <c r="I135" s="182"/>
      <c r="J135" s="183">
        <f>ROUND(I135*H135,2)</f>
        <v>0</v>
      </c>
      <c r="K135" s="179" t="s">
        <v>137</v>
      </c>
      <c r="L135" s="38"/>
      <c r="M135" s="184" t="s">
        <v>19</v>
      </c>
      <c r="N135" s="185" t="s">
        <v>40</v>
      </c>
      <c r="O135" s="63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8" t="s">
        <v>138</v>
      </c>
      <c r="AT135" s="188" t="s">
        <v>133</v>
      </c>
      <c r="AU135" s="188" t="s">
        <v>78</v>
      </c>
      <c r="AY135" s="16" t="s">
        <v>131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6" t="s">
        <v>76</v>
      </c>
      <c r="BK135" s="189">
        <f>ROUND(I135*H135,2)</f>
        <v>0</v>
      </c>
      <c r="BL135" s="16" t="s">
        <v>138</v>
      </c>
      <c r="BM135" s="188" t="s">
        <v>506</v>
      </c>
    </row>
    <row r="136" spans="1:65" s="2" customFormat="1" ht="11.25">
      <c r="A136" s="33"/>
      <c r="B136" s="34"/>
      <c r="C136" s="35"/>
      <c r="D136" s="190" t="s">
        <v>140</v>
      </c>
      <c r="E136" s="35"/>
      <c r="F136" s="191" t="s">
        <v>193</v>
      </c>
      <c r="G136" s="35"/>
      <c r="H136" s="35"/>
      <c r="I136" s="192"/>
      <c r="J136" s="35"/>
      <c r="K136" s="35"/>
      <c r="L136" s="38"/>
      <c r="M136" s="193"/>
      <c r="N136" s="194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140</v>
      </c>
      <c r="AU136" s="16" t="s">
        <v>78</v>
      </c>
    </row>
    <row r="137" spans="1:65" s="13" customFormat="1" ht="11.25">
      <c r="B137" s="197"/>
      <c r="C137" s="198"/>
      <c r="D137" s="195" t="s">
        <v>154</v>
      </c>
      <c r="E137" s="199" t="s">
        <v>19</v>
      </c>
      <c r="F137" s="200" t="s">
        <v>507</v>
      </c>
      <c r="G137" s="198"/>
      <c r="H137" s="201">
        <v>127.953</v>
      </c>
      <c r="I137" s="202"/>
      <c r="J137" s="198"/>
      <c r="K137" s="198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154</v>
      </c>
      <c r="AU137" s="207" t="s">
        <v>78</v>
      </c>
      <c r="AV137" s="13" t="s">
        <v>78</v>
      </c>
      <c r="AW137" s="13" t="s">
        <v>31</v>
      </c>
      <c r="AX137" s="13" t="s">
        <v>76</v>
      </c>
      <c r="AY137" s="207" t="s">
        <v>131</v>
      </c>
    </row>
    <row r="138" spans="1:65" s="2" customFormat="1" ht="24.2" customHeight="1">
      <c r="A138" s="33"/>
      <c r="B138" s="34"/>
      <c r="C138" s="177" t="s">
        <v>221</v>
      </c>
      <c r="D138" s="177" t="s">
        <v>133</v>
      </c>
      <c r="E138" s="178" t="s">
        <v>196</v>
      </c>
      <c r="F138" s="179" t="s">
        <v>197</v>
      </c>
      <c r="G138" s="180" t="s">
        <v>198</v>
      </c>
      <c r="H138" s="181">
        <v>937.05499999999995</v>
      </c>
      <c r="I138" s="182"/>
      <c r="J138" s="183">
        <f>ROUND(I138*H138,2)</f>
        <v>0</v>
      </c>
      <c r="K138" s="179" t="s">
        <v>137</v>
      </c>
      <c r="L138" s="38"/>
      <c r="M138" s="184" t="s">
        <v>19</v>
      </c>
      <c r="N138" s="185" t="s">
        <v>40</v>
      </c>
      <c r="O138" s="63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138</v>
      </c>
      <c r="AT138" s="188" t="s">
        <v>133</v>
      </c>
      <c r="AU138" s="188" t="s">
        <v>78</v>
      </c>
      <c r="AY138" s="16" t="s">
        <v>131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76</v>
      </c>
      <c r="BK138" s="189">
        <f>ROUND(I138*H138,2)</f>
        <v>0</v>
      </c>
      <c r="BL138" s="16" t="s">
        <v>138</v>
      </c>
      <c r="BM138" s="188" t="s">
        <v>508</v>
      </c>
    </row>
    <row r="139" spans="1:65" s="2" customFormat="1" ht="11.25">
      <c r="A139" s="33"/>
      <c r="B139" s="34"/>
      <c r="C139" s="35"/>
      <c r="D139" s="190" t="s">
        <v>140</v>
      </c>
      <c r="E139" s="35"/>
      <c r="F139" s="191" t="s">
        <v>200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140</v>
      </c>
      <c r="AU139" s="16" t="s">
        <v>78</v>
      </c>
    </row>
    <row r="140" spans="1:65" s="2" customFormat="1" ht="19.5">
      <c r="A140" s="33"/>
      <c r="B140" s="34"/>
      <c r="C140" s="35"/>
      <c r="D140" s="195" t="s">
        <v>152</v>
      </c>
      <c r="E140" s="35"/>
      <c r="F140" s="196" t="s">
        <v>201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152</v>
      </c>
      <c r="AU140" s="16" t="s">
        <v>78</v>
      </c>
    </row>
    <row r="141" spans="1:65" s="13" customFormat="1" ht="11.25">
      <c r="B141" s="197"/>
      <c r="C141" s="198"/>
      <c r="D141" s="195" t="s">
        <v>154</v>
      </c>
      <c r="E141" s="199" t="s">
        <v>19</v>
      </c>
      <c r="F141" s="200" t="s">
        <v>509</v>
      </c>
      <c r="G141" s="198"/>
      <c r="H141" s="201">
        <v>937.05499999999995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154</v>
      </c>
      <c r="AU141" s="207" t="s">
        <v>78</v>
      </c>
      <c r="AV141" s="13" t="s">
        <v>78</v>
      </c>
      <c r="AW141" s="13" t="s">
        <v>31</v>
      </c>
      <c r="AX141" s="13" t="s">
        <v>76</v>
      </c>
      <c r="AY141" s="207" t="s">
        <v>131</v>
      </c>
    </row>
    <row r="142" spans="1:65" s="2" customFormat="1" ht="24.2" customHeight="1">
      <c r="A142" s="33"/>
      <c r="B142" s="34"/>
      <c r="C142" s="177" t="s">
        <v>8</v>
      </c>
      <c r="D142" s="177" t="s">
        <v>133</v>
      </c>
      <c r="E142" s="178" t="s">
        <v>204</v>
      </c>
      <c r="F142" s="179" t="s">
        <v>205</v>
      </c>
      <c r="G142" s="180" t="s">
        <v>149</v>
      </c>
      <c r="H142" s="181">
        <v>1803.2349999999999</v>
      </c>
      <c r="I142" s="182"/>
      <c r="J142" s="183">
        <f>ROUND(I142*H142,2)</f>
        <v>0</v>
      </c>
      <c r="K142" s="179" t="s">
        <v>137</v>
      </c>
      <c r="L142" s="38"/>
      <c r="M142" s="184" t="s">
        <v>19</v>
      </c>
      <c r="N142" s="185" t="s">
        <v>40</v>
      </c>
      <c r="O142" s="63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138</v>
      </c>
      <c r="AT142" s="188" t="s">
        <v>133</v>
      </c>
      <c r="AU142" s="188" t="s">
        <v>78</v>
      </c>
      <c r="AY142" s="16" t="s">
        <v>131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76</v>
      </c>
      <c r="BK142" s="189">
        <f>ROUND(I142*H142,2)</f>
        <v>0</v>
      </c>
      <c r="BL142" s="16" t="s">
        <v>138</v>
      </c>
      <c r="BM142" s="188" t="s">
        <v>510</v>
      </c>
    </row>
    <row r="143" spans="1:65" s="2" customFormat="1" ht="11.25">
      <c r="A143" s="33"/>
      <c r="B143" s="34"/>
      <c r="C143" s="35"/>
      <c r="D143" s="190" t="s">
        <v>140</v>
      </c>
      <c r="E143" s="35"/>
      <c r="F143" s="191" t="s">
        <v>207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140</v>
      </c>
      <c r="AU143" s="16" t="s">
        <v>78</v>
      </c>
    </row>
    <row r="144" spans="1:65" s="13" customFormat="1" ht="11.25">
      <c r="B144" s="197"/>
      <c r="C144" s="198"/>
      <c r="D144" s="195" t="s">
        <v>154</v>
      </c>
      <c r="E144" s="199" t="s">
        <v>19</v>
      </c>
      <c r="F144" s="200" t="s">
        <v>511</v>
      </c>
      <c r="G144" s="198"/>
      <c r="H144" s="201">
        <v>1803.2349999999999</v>
      </c>
      <c r="I144" s="202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154</v>
      </c>
      <c r="AU144" s="207" t="s">
        <v>78</v>
      </c>
      <c r="AV144" s="13" t="s">
        <v>78</v>
      </c>
      <c r="AW144" s="13" t="s">
        <v>31</v>
      </c>
      <c r="AX144" s="13" t="s">
        <v>76</v>
      </c>
      <c r="AY144" s="207" t="s">
        <v>131</v>
      </c>
    </row>
    <row r="145" spans="1:65" s="2" customFormat="1" ht="24.2" customHeight="1">
      <c r="A145" s="33"/>
      <c r="B145" s="34"/>
      <c r="C145" s="177" t="s">
        <v>230</v>
      </c>
      <c r="D145" s="177" t="s">
        <v>133</v>
      </c>
      <c r="E145" s="178" t="s">
        <v>210</v>
      </c>
      <c r="F145" s="179" t="s">
        <v>211</v>
      </c>
      <c r="G145" s="180" t="s">
        <v>149</v>
      </c>
      <c r="H145" s="181">
        <v>323.90600000000001</v>
      </c>
      <c r="I145" s="182"/>
      <c r="J145" s="183">
        <f>ROUND(I145*H145,2)</f>
        <v>0</v>
      </c>
      <c r="K145" s="179" t="s">
        <v>137</v>
      </c>
      <c r="L145" s="38"/>
      <c r="M145" s="184" t="s">
        <v>19</v>
      </c>
      <c r="N145" s="185" t="s">
        <v>40</v>
      </c>
      <c r="O145" s="63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8" t="s">
        <v>138</v>
      </c>
      <c r="AT145" s="188" t="s">
        <v>133</v>
      </c>
      <c r="AU145" s="188" t="s">
        <v>78</v>
      </c>
      <c r="AY145" s="16" t="s">
        <v>131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6" t="s">
        <v>76</v>
      </c>
      <c r="BK145" s="189">
        <f>ROUND(I145*H145,2)</f>
        <v>0</v>
      </c>
      <c r="BL145" s="16" t="s">
        <v>138</v>
      </c>
      <c r="BM145" s="188" t="s">
        <v>512</v>
      </c>
    </row>
    <row r="146" spans="1:65" s="2" customFormat="1" ht="11.25">
      <c r="A146" s="33"/>
      <c r="B146" s="34"/>
      <c r="C146" s="35"/>
      <c r="D146" s="190" t="s">
        <v>140</v>
      </c>
      <c r="E146" s="35"/>
      <c r="F146" s="191" t="s">
        <v>213</v>
      </c>
      <c r="G146" s="35"/>
      <c r="H146" s="35"/>
      <c r="I146" s="192"/>
      <c r="J146" s="35"/>
      <c r="K146" s="35"/>
      <c r="L146" s="38"/>
      <c r="M146" s="193"/>
      <c r="N146" s="194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140</v>
      </c>
      <c r="AU146" s="16" t="s">
        <v>78</v>
      </c>
    </row>
    <row r="147" spans="1:65" s="13" customFormat="1" ht="11.25">
      <c r="B147" s="197"/>
      <c r="C147" s="198"/>
      <c r="D147" s="195" t="s">
        <v>154</v>
      </c>
      <c r="E147" s="199" t="s">
        <v>19</v>
      </c>
      <c r="F147" s="200" t="s">
        <v>513</v>
      </c>
      <c r="G147" s="198"/>
      <c r="H147" s="201">
        <v>323.90600000000001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154</v>
      </c>
      <c r="AU147" s="207" t="s">
        <v>78</v>
      </c>
      <c r="AV147" s="13" t="s">
        <v>78</v>
      </c>
      <c r="AW147" s="13" t="s">
        <v>31</v>
      </c>
      <c r="AX147" s="13" t="s">
        <v>76</v>
      </c>
      <c r="AY147" s="207" t="s">
        <v>131</v>
      </c>
    </row>
    <row r="148" spans="1:65" s="2" customFormat="1" ht="21.75" customHeight="1">
      <c r="A148" s="33"/>
      <c r="B148" s="34"/>
      <c r="C148" s="177" t="s">
        <v>236</v>
      </c>
      <c r="D148" s="177" t="s">
        <v>133</v>
      </c>
      <c r="E148" s="178" t="s">
        <v>216</v>
      </c>
      <c r="F148" s="179" t="s">
        <v>217</v>
      </c>
      <c r="G148" s="180" t="s">
        <v>136</v>
      </c>
      <c r="H148" s="181">
        <v>2159.377</v>
      </c>
      <c r="I148" s="182"/>
      <c r="J148" s="183">
        <f>ROUND(I148*H148,2)</f>
        <v>0</v>
      </c>
      <c r="K148" s="179" t="s">
        <v>137</v>
      </c>
      <c r="L148" s="38"/>
      <c r="M148" s="184" t="s">
        <v>19</v>
      </c>
      <c r="N148" s="185" t="s">
        <v>40</v>
      </c>
      <c r="O148" s="63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8" t="s">
        <v>138</v>
      </c>
      <c r="AT148" s="188" t="s">
        <v>133</v>
      </c>
      <c r="AU148" s="188" t="s">
        <v>78</v>
      </c>
      <c r="AY148" s="16" t="s">
        <v>131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6" t="s">
        <v>76</v>
      </c>
      <c r="BK148" s="189">
        <f>ROUND(I148*H148,2)</f>
        <v>0</v>
      </c>
      <c r="BL148" s="16" t="s">
        <v>138</v>
      </c>
      <c r="BM148" s="188" t="s">
        <v>514</v>
      </c>
    </row>
    <row r="149" spans="1:65" s="2" customFormat="1" ht="11.25">
      <c r="A149" s="33"/>
      <c r="B149" s="34"/>
      <c r="C149" s="35"/>
      <c r="D149" s="190" t="s">
        <v>140</v>
      </c>
      <c r="E149" s="35"/>
      <c r="F149" s="191" t="s">
        <v>219</v>
      </c>
      <c r="G149" s="35"/>
      <c r="H149" s="35"/>
      <c r="I149" s="192"/>
      <c r="J149" s="35"/>
      <c r="K149" s="35"/>
      <c r="L149" s="38"/>
      <c r="M149" s="193"/>
      <c r="N149" s="194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140</v>
      </c>
      <c r="AU149" s="16" t="s">
        <v>78</v>
      </c>
    </row>
    <row r="150" spans="1:65" s="13" customFormat="1" ht="11.25">
      <c r="B150" s="197"/>
      <c r="C150" s="198"/>
      <c r="D150" s="195" t="s">
        <v>154</v>
      </c>
      <c r="E150" s="199" t="s">
        <v>19</v>
      </c>
      <c r="F150" s="200" t="s">
        <v>515</v>
      </c>
      <c r="G150" s="198"/>
      <c r="H150" s="201">
        <v>2159.377</v>
      </c>
      <c r="I150" s="202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154</v>
      </c>
      <c r="AU150" s="207" t="s">
        <v>78</v>
      </c>
      <c r="AV150" s="13" t="s">
        <v>78</v>
      </c>
      <c r="AW150" s="13" t="s">
        <v>31</v>
      </c>
      <c r="AX150" s="13" t="s">
        <v>76</v>
      </c>
      <c r="AY150" s="207" t="s">
        <v>131</v>
      </c>
    </row>
    <row r="151" spans="1:65" s="2" customFormat="1" ht="24.2" customHeight="1">
      <c r="A151" s="33"/>
      <c r="B151" s="34"/>
      <c r="C151" s="177" t="s">
        <v>242</v>
      </c>
      <c r="D151" s="177" t="s">
        <v>133</v>
      </c>
      <c r="E151" s="178" t="s">
        <v>222</v>
      </c>
      <c r="F151" s="179" t="s">
        <v>223</v>
      </c>
      <c r="G151" s="180" t="s">
        <v>136</v>
      </c>
      <c r="H151" s="181">
        <v>7.48</v>
      </c>
      <c r="I151" s="182"/>
      <c r="J151" s="183">
        <f>ROUND(I151*H151,2)</f>
        <v>0</v>
      </c>
      <c r="K151" s="179" t="s">
        <v>137</v>
      </c>
      <c r="L151" s="38"/>
      <c r="M151" s="184" t="s">
        <v>19</v>
      </c>
      <c r="N151" s="185" t="s">
        <v>40</v>
      </c>
      <c r="O151" s="63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8" t="s">
        <v>138</v>
      </c>
      <c r="AT151" s="188" t="s">
        <v>133</v>
      </c>
      <c r="AU151" s="188" t="s">
        <v>78</v>
      </c>
      <c r="AY151" s="16" t="s">
        <v>131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6" t="s">
        <v>76</v>
      </c>
      <c r="BK151" s="189">
        <f>ROUND(I151*H151,2)</f>
        <v>0</v>
      </c>
      <c r="BL151" s="16" t="s">
        <v>138</v>
      </c>
      <c r="BM151" s="188" t="s">
        <v>516</v>
      </c>
    </row>
    <row r="152" spans="1:65" s="2" customFormat="1" ht="11.25">
      <c r="A152" s="33"/>
      <c r="B152" s="34"/>
      <c r="C152" s="35"/>
      <c r="D152" s="190" t="s">
        <v>140</v>
      </c>
      <c r="E152" s="35"/>
      <c r="F152" s="191" t="s">
        <v>225</v>
      </c>
      <c r="G152" s="35"/>
      <c r="H152" s="35"/>
      <c r="I152" s="192"/>
      <c r="J152" s="35"/>
      <c r="K152" s="35"/>
      <c r="L152" s="38"/>
      <c r="M152" s="193"/>
      <c r="N152" s="194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140</v>
      </c>
      <c r="AU152" s="16" t="s">
        <v>78</v>
      </c>
    </row>
    <row r="153" spans="1:65" s="2" customFormat="1" ht="24.2" customHeight="1">
      <c r="A153" s="33"/>
      <c r="B153" s="34"/>
      <c r="C153" s="177" t="s">
        <v>248</v>
      </c>
      <c r="D153" s="177" t="s">
        <v>133</v>
      </c>
      <c r="E153" s="178" t="s">
        <v>226</v>
      </c>
      <c r="F153" s="179" t="s">
        <v>227</v>
      </c>
      <c r="G153" s="180" t="s">
        <v>136</v>
      </c>
      <c r="H153" s="181">
        <v>102.41</v>
      </c>
      <c r="I153" s="182"/>
      <c r="J153" s="183">
        <f>ROUND(I153*H153,2)</f>
        <v>0</v>
      </c>
      <c r="K153" s="179" t="s">
        <v>137</v>
      </c>
      <c r="L153" s="38"/>
      <c r="M153" s="184" t="s">
        <v>19</v>
      </c>
      <c r="N153" s="185" t="s">
        <v>40</v>
      </c>
      <c r="O153" s="63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8" t="s">
        <v>138</v>
      </c>
      <c r="AT153" s="188" t="s">
        <v>133</v>
      </c>
      <c r="AU153" s="188" t="s">
        <v>78</v>
      </c>
      <c r="AY153" s="16" t="s">
        <v>131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6" t="s">
        <v>76</v>
      </c>
      <c r="BK153" s="189">
        <f>ROUND(I153*H153,2)</f>
        <v>0</v>
      </c>
      <c r="BL153" s="16" t="s">
        <v>138</v>
      </c>
      <c r="BM153" s="188" t="s">
        <v>517</v>
      </c>
    </row>
    <row r="154" spans="1:65" s="2" customFormat="1" ht="11.25">
      <c r="A154" s="33"/>
      <c r="B154" s="34"/>
      <c r="C154" s="35"/>
      <c r="D154" s="190" t="s">
        <v>140</v>
      </c>
      <c r="E154" s="35"/>
      <c r="F154" s="191" t="s">
        <v>229</v>
      </c>
      <c r="G154" s="35"/>
      <c r="H154" s="35"/>
      <c r="I154" s="192"/>
      <c r="J154" s="35"/>
      <c r="K154" s="35"/>
      <c r="L154" s="38"/>
      <c r="M154" s="193"/>
      <c r="N154" s="194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140</v>
      </c>
      <c r="AU154" s="16" t="s">
        <v>78</v>
      </c>
    </row>
    <row r="155" spans="1:65" s="2" customFormat="1" ht="24.2" customHeight="1">
      <c r="A155" s="33"/>
      <c r="B155" s="34"/>
      <c r="C155" s="177" t="s">
        <v>254</v>
      </c>
      <c r="D155" s="177" t="s">
        <v>133</v>
      </c>
      <c r="E155" s="178" t="s">
        <v>231</v>
      </c>
      <c r="F155" s="179" t="s">
        <v>232</v>
      </c>
      <c r="G155" s="180" t="s">
        <v>136</v>
      </c>
      <c r="H155" s="181">
        <v>109.89</v>
      </c>
      <c r="I155" s="182"/>
      <c r="J155" s="183">
        <f>ROUND(I155*H155,2)</f>
        <v>0</v>
      </c>
      <c r="K155" s="179" t="s">
        <v>137</v>
      </c>
      <c r="L155" s="38"/>
      <c r="M155" s="184" t="s">
        <v>19</v>
      </c>
      <c r="N155" s="185" t="s">
        <v>40</v>
      </c>
      <c r="O155" s="63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8" t="s">
        <v>138</v>
      </c>
      <c r="AT155" s="188" t="s">
        <v>133</v>
      </c>
      <c r="AU155" s="188" t="s">
        <v>78</v>
      </c>
      <c r="AY155" s="16" t="s">
        <v>131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6" t="s">
        <v>76</v>
      </c>
      <c r="BK155" s="189">
        <f>ROUND(I155*H155,2)</f>
        <v>0</v>
      </c>
      <c r="BL155" s="16" t="s">
        <v>138</v>
      </c>
      <c r="BM155" s="188" t="s">
        <v>518</v>
      </c>
    </row>
    <row r="156" spans="1:65" s="2" customFormat="1" ht="11.25">
      <c r="A156" s="33"/>
      <c r="B156" s="34"/>
      <c r="C156" s="35"/>
      <c r="D156" s="190" t="s">
        <v>140</v>
      </c>
      <c r="E156" s="35"/>
      <c r="F156" s="191" t="s">
        <v>234</v>
      </c>
      <c r="G156" s="35"/>
      <c r="H156" s="35"/>
      <c r="I156" s="192"/>
      <c r="J156" s="35"/>
      <c r="K156" s="35"/>
      <c r="L156" s="38"/>
      <c r="M156" s="193"/>
      <c r="N156" s="194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140</v>
      </c>
      <c r="AU156" s="16" t="s">
        <v>78</v>
      </c>
    </row>
    <row r="157" spans="1:65" s="12" customFormat="1" ht="22.9" customHeight="1">
      <c r="B157" s="161"/>
      <c r="C157" s="162"/>
      <c r="D157" s="163" t="s">
        <v>68</v>
      </c>
      <c r="E157" s="175" t="s">
        <v>78</v>
      </c>
      <c r="F157" s="175" t="s">
        <v>519</v>
      </c>
      <c r="G157" s="162"/>
      <c r="H157" s="162"/>
      <c r="I157" s="165"/>
      <c r="J157" s="176">
        <f>BK157</f>
        <v>0</v>
      </c>
      <c r="K157" s="162"/>
      <c r="L157" s="167"/>
      <c r="M157" s="168"/>
      <c r="N157" s="169"/>
      <c r="O157" s="169"/>
      <c r="P157" s="170">
        <f>SUM(P158:P168)</f>
        <v>0</v>
      </c>
      <c r="Q157" s="169"/>
      <c r="R157" s="170">
        <f>SUM(R158:R168)</f>
        <v>181.46914764000002</v>
      </c>
      <c r="S157" s="169"/>
      <c r="T157" s="171">
        <f>SUM(T158:T168)</f>
        <v>0</v>
      </c>
      <c r="AR157" s="172" t="s">
        <v>76</v>
      </c>
      <c r="AT157" s="173" t="s">
        <v>68</v>
      </c>
      <c r="AU157" s="173" t="s">
        <v>76</v>
      </c>
      <c r="AY157" s="172" t="s">
        <v>131</v>
      </c>
      <c r="BK157" s="174">
        <f>SUM(BK158:BK168)</f>
        <v>0</v>
      </c>
    </row>
    <row r="158" spans="1:65" s="2" customFormat="1" ht="24.2" customHeight="1">
      <c r="A158" s="33"/>
      <c r="B158" s="34"/>
      <c r="C158" s="177" t="s">
        <v>7</v>
      </c>
      <c r="D158" s="177" t="s">
        <v>133</v>
      </c>
      <c r="E158" s="178" t="s">
        <v>520</v>
      </c>
      <c r="F158" s="179" t="s">
        <v>521</v>
      </c>
      <c r="G158" s="180" t="s">
        <v>149</v>
      </c>
      <c r="H158" s="181">
        <v>52.96</v>
      </c>
      <c r="I158" s="182"/>
      <c r="J158" s="183">
        <f>ROUND(I158*H158,2)</f>
        <v>0</v>
      </c>
      <c r="K158" s="179" t="s">
        <v>137</v>
      </c>
      <c r="L158" s="38"/>
      <c r="M158" s="184" t="s">
        <v>19</v>
      </c>
      <c r="N158" s="185" t="s">
        <v>40</v>
      </c>
      <c r="O158" s="63"/>
      <c r="P158" s="186">
        <f>O158*H158</f>
        <v>0</v>
      </c>
      <c r="Q158" s="186">
        <v>1.63</v>
      </c>
      <c r="R158" s="186">
        <f>Q158*H158</f>
        <v>86.324799999999996</v>
      </c>
      <c r="S158" s="186">
        <v>0</v>
      </c>
      <c r="T158" s="18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8" t="s">
        <v>138</v>
      </c>
      <c r="AT158" s="188" t="s">
        <v>133</v>
      </c>
      <c r="AU158" s="188" t="s">
        <v>78</v>
      </c>
      <c r="AY158" s="16" t="s">
        <v>131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6" t="s">
        <v>76</v>
      </c>
      <c r="BK158" s="189">
        <f>ROUND(I158*H158,2)</f>
        <v>0</v>
      </c>
      <c r="BL158" s="16" t="s">
        <v>138</v>
      </c>
      <c r="BM158" s="188" t="s">
        <v>522</v>
      </c>
    </row>
    <row r="159" spans="1:65" s="2" customFormat="1" ht="11.25">
      <c r="A159" s="33"/>
      <c r="B159" s="34"/>
      <c r="C159" s="35"/>
      <c r="D159" s="190" t="s">
        <v>140</v>
      </c>
      <c r="E159" s="35"/>
      <c r="F159" s="191" t="s">
        <v>523</v>
      </c>
      <c r="G159" s="35"/>
      <c r="H159" s="35"/>
      <c r="I159" s="192"/>
      <c r="J159" s="35"/>
      <c r="K159" s="35"/>
      <c r="L159" s="38"/>
      <c r="M159" s="193"/>
      <c r="N159" s="194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140</v>
      </c>
      <c r="AU159" s="16" t="s">
        <v>78</v>
      </c>
    </row>
    <row r="160" spans="1:65" s="13" customFormat="1" ht="11.25">
      <c r="B160" s="197"/>
      <c r="C160" s="198"/>
      <c r="D160" s="195" t="s">
        <v>154</v>
      </c>
      <c r="E160" s="199" t="s">
        <v>19</v>
      </c>
      <c r="F160" s="200" t="s">
        <v>524</v>
      </c>
      <c r="G160" s="198"/>
      <c r="H160" s="201">
        <v>52.96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154</v>
      </c>
      <c r="AU160" s="207" t="s">
        <v>78</v>
      </c>
      <c r="AV160" s="13" t="s">
        <v>78</v>
      </c>
      <c r="AW160" s="13" t="s">
        <v>31</v>
      </c>
      <c r="AX160" s="13" t="s">
        <v>76</v>
      </c>
      <c r="AY160" s="207" t="s">
        <v>131</v>
      </c>
    </row>
    <row r="161" spans="1:65" s="2" customFormat="1" ht="37.9" customHeight="1">
      <c r="A161" s="33"/>
      <c r="B161" s="34"/>
      <c r="C161" s="177" t="s">
        <v>264</v>
      </c>
      <c r="D161" s="177" t="s">
        <v>133</v>
      </c>
      <c r="E161" s="178" t="s">
        <v>525</v>
      </c>
      <c r="F161" s="179" t="s">
        <v>526</v>
      </c>
      <c r="G161" s="180" t="s">
        <v>527</v>
      </c>
      <c r="H161" s="181">
        <v>331</v>
      </c>
      <c r="I161" s="182"/>
      <c r="J161" s="183">
        <f>ROUND(I161*H161,2)</f>
        <v>0</v>
      </c>
      <c r="K161" s="179" t="s">
        <v>137</v>
      </c>
      <c r="L161" s="38"/>
      <c r="M161" s="184" t="s">
        <v>19</v>
      </c>
      <c r="N161" s="185" t="s">
        <v>40</v>
      </c>
      <c r="O161" s="63"/>
      <c r="P161" s="186">
        <f>O161*H161</f>
        <v>0</v>
      </c>
      <c r="Q161" s="186">
        <v>0.28736</v>
      </c>
      <c r="R161" s="186">
        <f>Q161*H161</f>
        <v>95.116160000000008</v>
      </c>
      <c r="S161" s="186">
        <v>0</v>
      </c>
      <c r="T161" s="18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8" t="s">
        <v>138</v>
      </c>
      <c r="AT161" s="188" t="s">
        <v>133</v>
      </c>
      <c r="AU161" s="188" t="s">
        <v>78</v>
      </c>
      <c r="AY161" s="16" t="s">
        <v>131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6" t="s">
        <v>76</v>
      </c>
      <c r="BK161" s="189">
        <f>ROUND(I161*H161,2)</f>
        <v>0</v>
      </c>
      <c r="BL161" s="16" t="s">
        <v>138</v>
      </c>
      <c r="BM161" s="188" t="s">
        <v>528</v>
      </c>
    </row>
    <row r="162" spans="1:65" s="2" customFormat="1" ht="11.25">
      <c r="A162" s="33"/>
      <c r="B162" s="34"/>
      <c r="C162" s="35"/>
      <c r="D162" s="190" t="s">
        <v>140</v>
      </c>
      <c r="E162" s="35"/>
      <c r="F162" s="191" t="s">
        <v>529</v>
      </c>
      <c r="G162" s="35"/>
      <c r="H162" s="35"/>
      <c r="I162" s="192"/>
      <c r="J162" s="35"/>
      <c r="K162" s="35"/>
      <c r="L162" s="38"/>
      <c r="M162" s="193"/>
      <c r="N162" s="194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140</v>
      </c>
      <c r="AU162" s="16" t="s">
        <v>78</v>
      </c>
    </row>
    <row r="163" spans="1:65" s="2" customFormat="1" ht="16.5" customHeight="1">
      <c r="A163" s="33"/>
      <c r="B163" s="34"/>
      <c r="C163" s="177" t="s">
        <v>269</v>
      </c>
      <c r="D163" s="177" t="s">
        <v>133</v>
      </c>
      <c r="E163" s="178" t="s">
        <v>530</v>
      </c>
      <c r="F163" s="179" t="s">
        <v>531</v>
      </c>
      <c r="G163" s="180" t="s">
        <v>136</v>
      </c>
      <c r="H163" s="181">
        <v>11.412000000000001</v>
      </c>
      <c r="I163" s="182"/>
      <c r="J163" s="183">
        <f>ROUND(I163*H163,2)</f>
        <v>0</v>
      </c>
      <c r="K163" s="179" t="s">
        <v>137</v>
      </c>
      <c r="L163" s="38"/>
      <c r="M163" s="184" t="s">
        <v>19</v>
      </c>
      <c r="N163" s="185" t="s">
        <v>40</v>
      </c>
      <c r="O163" s="63"/>
      <c r="P163" s="186">
        <f>O163*H163</f>
        <v>0</v>
      </c>
      <c r="Q163" s="186">
        <v>2.47E-3</v>
      </c>
      <c r="R163" s="186">
        <f>Q163*H163</f>
        <v>2.8187640000000003E-2</v>
      </c>
      <c r="S163" s="186">
        <v>0</v>
      </c>
      <c r="T163" s="18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8" t="s">
        <v>138</v>
      </c>
      <c r="AT163" s="188" t="s">
        <v>133</v>
      </c>
      <c r="AU163" s="188" t="s">
        <v>78</v>
      </c>
      <c r="AY163" s="16" t="s">
        <v>131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6" t="s">
        <v>76</v>
      </c>
      <c r="BK163" s="189">
        <f>ROUND(I163*H163,2)</f>
        <v>0</v>
      </c>
      <c r="BL163" s="16" t="s">
        <v>138</v>
      </c>
      <c r="BM163" s="188" t="s">
        <v>532</v>
      </c>
    </row>
    <row r="164" spans="1:65" s="2" customFormat="1" ht="11.25">
      <c r="A164" s="33"/>
      <c r="B164" s="34"/>
      <c r="C164" s="35"/>
      <c r="D164" s="190" t="s">
        <v>140</v>
      </c>
      <c r="E164" s="35"/>
      <c r="F164" s="191" t="s">
        <v>533</v>
      </c>
      <c r="G164" s="35"/>
      <c r="H164" s="35"/>
      <c r="I164" s="192"/>
      <c r="J164" s="35"/>
      <c r="K164" s="35"/>
      <c r="L164" s="38"/>
      <c r="M164" s="193"/>
      <c r="N164" s="194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140</v>
      </c>
      <c r="AU164" s="16" t="s">
        <v>78</v>
      </c>
    </row>
    <row r="165" spans="1:65" s="13" customFormat="1" ht="11.25">
      <c r="B165" s="197"/>
      <c r="C165" s="198"/>
      <c r="D165" s="195" t="s">
        <v>154</v>
      </c>
      <c r="E165" s="199" t="s">
        <v>19</v>
      </c>
      <c r="F165" s="200" t="s">
        <v>534</v>
      </c>
      <c r="G165" s="198"/>
      <c r="H165" s="201">
        <v>11.412000000000001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154</v>
      </c>
      <c r="AU165" s="207" t="s">
        <v>78</v>
      </c>
      <c r="AV165" s="13" t="s">
        <v>78</v>
      </c>
      <c r="AW165" s="13" t="s">
        <v>31</v>
      </c>
      <c r="AX165" s="13" t="s">
        <v>76</v>
      </c>
      <c r="AY165" s="207" t="s">
        <v>131</v>
      </c>
    </row>
    <row r="166" spans="1:65" s="2" customFormat="1" ht="16.5" customHeight="1">
      <c r="A166" s="33"/>
      <c r="B166" s="34"/>
      <c r="C166" s="177" t="s">
        <v>276</v>
      </c>
      <c r="D166" s="177" t="s">
        <v>133</v>
      </c>
      <c r="E166" s="178" t="s">
        <v>535</v>
      </c>
      <c r="F166" s="179" t="s">
        <v>536</v>
      </c>
      <c r="G166" s="180" t="s">
        <v>136</v>
      </c>
      <c r="H166" s="181">
        <v>11.412000000000001</v>
      </c>
      <c r="I166" s="182"/>
      <c r="J166" s="183">
        <f>ROUND(I166*H166,2)</f>
        <v>0</v>
      </c>
      <c r="K166" s="179" t="s">
        <v>137</v>
      </c>
      <c r="L166" s="38"/>
      <c r="M166" s="184" t="s">
        <v>19</v>
      </c>
      <c r="N166" s="185" t="s">
        <v>40</v>
      </c>
      <c r="O166" s="63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8" t="s">
        <v>138</v>
      </c>
      <c r="AT166" s="188" t="s">
        <v>133</v>
      </c>
      <c r="AU166" s="188" t="s">
        <v>78</v>
      </c>
      <c r="AY166" s="16" t="s">
        <v>131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6" t="s">
        <v>76</v>
      </c>
      <c r="BK166" s="189">
        <f>ROUND(I166*H166,2)</f>
        <v>0</v>
      </c>
      <c r="BL166" s="16" t="s">
        <v>138</v>
      </c>
      <c r="BM166" s="188" t="s">
        <v>537</v>
      </c>
    </row>
    <row r="167" spans="1:65" s="2" customFormat="1" ht="11.25">
      <c r="A167" s="33"/>
      <c r="B167" s="34"/>
      <c r="C167" s="35"/>
      <c r="D167" s="190" t="s">
        <v>140</v>
      </c>
      <c r="E167" s="35"/>
      <c r="F167" s="191" t="s">
        <v>538</v>
      </c>
      <c r="G167" s="35"/>
      <c r="H167" s="35"/>
      <c r="I167" s="192"/>
      <c r="J167" s="35"/>
      <c r="K167" s="35"/>
      <c r="L167" s="38"/>
      <c r="M167" s="193"/>
      <c r="N167" s="194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140</v>
      </c>
      <c r="AU167" s="16" t="s">
        <v>78</v>
      </c>
    </row>
    <row r="168" spans="1:65" s="13" customFormat="1" ht="11.25">
      <c r="B168" s="197"/>
      <c r="C168" s="198"/>
      <c r="D168" s="195" t="s">
        <v>154</v>
      </c>
      <c r="E168" s="199" t="s">
        <v>19</v>
      </c>
      <c r="F168" s="200" t="s">
        <v>534</v>
      </c>
      <c r="G168" s="198"/>
      <c r="H168" s="201">
        <v>11.412000000000001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154</v>
      </c>
      <c r="AU168" s="207" t="s">
        <v>78</v>
      </c>
      <c r="AV168" s="13" t="s">
        <v>78</v>
      </c>
      <c r="AW168" s="13" t="s">
        <v>31</v>
      </c>
      <c r="AX168" s="13" t="s">
        <v>76</v>
      </c>
      <c r="AY168" s="207" t="s">
        <v>131</v>
      </c>
    </row>
    <row r="169" spans="1:65" s="12" customFormat="1" ht="22.9" customHeight="1">
      <c r="B169" s="161"/>
      <c r="C169" s="162"/>
      <c r="D169" s="163" t="s">
        <v>68</v>
      </c>
      <c r="E169" s="175" t="s">
        <v>138</v>
      </c>
      <c r="F169" s="175" t="s">
        <v>539</v>
      </c>
      <c r="G169" s="162"/>
      <c r="H169" s="162"/>
      <c r="I169" s="165"/>
      <c r="J169" s="176">
        <f>BK169</f>
        <v>0</v>
      </c>
      <c r="K169" s="162"/>
      <c r="L169" s="167"/>
      <c r="M169" s="168"/>
      <c r="N169" s="169"/>
      <c r="O169" s="169"/>
      <c r="P169" s="170">
        <f>SUM(P170:P186)</f>
        <v>0</v>
      </c>
      <c r="Q169" s="169"/>
      <c r="R169" s="170">
        <f>SUM(R170:R186)</f>
        <v>20.544261200000001</v>
      </c>
      <c r="S169" s="169"/>
      <c r="T169" s="171">
        <f>SUM(T170:T186)</f>
        <v>0</v>
      </c>
      <c r="AR169" s="172" t="s">
        <v>76</v>
      </c>
      <c r="AT169" s="173" t="s">
        <v>68</v>
      </c>
      <c r="AU169" s="173" t="s">
        <v>76</v>
      </c>
      <c r="AY169" s="172" t="s">
        <v>131</v>
      </c>
      <c r="BK169" s="174">
        <f>SUM(BK170:BK186)</f>
        <v>0</v>
      </c>
    </row>
    <row r="170" spans="1:65" s="2" customFormat="1" ht="16.5" customHeight="1">
      <c r="A170" s="33"/>
      <c r="B170" s="34"/>
      <c r="C170" s="177" t="s">
        <v>282</v>
      </c>
      <c r="D170" s="177" t="s">
        <v>133</v>
      </c>
      <c r="E170" s="178" t="s">
        <v>540</v>
      </c>
      <c r="F170" s="179" t="s">
        <v>541</v>
      </c>
      <c r="G170" s="180" t="s">
        <v>136</v>
      </c>
      <c r="H170" s="181">
        <v>18.148</v>
      </c>
      <c r="I170" s="182"/>
      <c r="J170" s="183">
        <f>ROUND(I170*H170,2)</f>
        <v>0</v>
      </c>
      <c r="K170" s="179" t="s">
        <v>137</v>
      </c>
      <c r="L170" s="38"/>
      <c r="M170" s="184" t="s">
        <v>19</v>
      </c>
      <c r="N170" s="185" t="s">
        <v>40</v>
      </c>
      <c r="O170" s="63"/>
      <c r="P170" s="186">
        <f>O170*H170</f>
        <v>0</v>
      </c>
      <c r="Q170" s="186">
        <v>0.24532999999999999</v>
      </c>
      <c r="R170" s="186">
        <f>Q170*H170</f>
        <v>4.4522488400000002</v>
      </c>
      <c r="S170" s="186">
        <v>0</v>
      </c>
      <c r="T170" s="18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138</v>
      </c>
      <c r="AT170" s="188" t="s">
        <v>133</v>
      </c>
      <c r="AU170" s="188" t="s">
        <v>78</v>
      </c>
      <c r="AY170" s="16" t="s">
        <v>131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6" t="s">
        <v>76</v>
      </c>
      <c r="BK170" s="189">
        <f>ROUND(I170*H170,2)</f>
        <v>0</v>
      </c>
      <c r="BL170" s="16" t="s">
        <v>138</v>
      </c>
      <c r="BM170" s="188" t="s">
        <v>542</v>
      </c>
    </row>
    <row r="171" spans="1:65" s="2" customFormat="1" ht="11.25">
      <c r="A171" s="33"/>
      <c r="B171" s="34"/>
      <c r="C171" s="35"/>
      <c r="D171" s="190" t="s">
        <v>140</v>
      </c>
      <c r="E171" s="35"/>
      <c r="F171" s="191" t="s">
        <v>543</v>
      </c>
      <c r="G171" s="35"/>
      <c r="H171" s="35"/>
      <c r="I171" s="192"/>
      <c r="J171" s="35"/>
      <c r="K171" s="35"/>
      <c r="L171" s="38"/>
      <c r="M171" s="193"/>
      <c r="N171" s="194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140</v>
      </c>
      <c r="AU171" s="16" t="s">
        <v>78</v>
      </c>
    </row>
    <row r="172" spans="1:65" s="2" customFormat="1" ht="29.25">
      <c r="A172" s="33"/>
      <c r="B172" s="34"/>
      <c r="C172" s="35"/>
      <c r="D172" s="195" t="s">
        <v>152</v>
      </c>
      <c r="E172" s="35"/>
      <c r="F172" s="196" t="s">
        <v>368</v>
      </c>
      <c r="G172" s="35"/>
      <c r="H172" s="35"/>
      <c r="I172" s="192"/>
      <c r="J172" s="35"/>
      <c r="K172" s="35"/>
      <c r="L172" s="38"/>
      <c r="M172" s="193"/>
      <c r="N172" s="194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152</v>
      </c>
      <c r="AU172" s="16" t="s">
        <v>78</v>
      </c>
    </row>
    <row r="173" spans="1:65" s="13" customFormat="1" ht="11.25">
      <c r="B173" s="197"/>
      <c r="C173" s="198"/>
      <c r="D173" s="195" t="s">
        <v>154</v>
      </c>
      <c r="E173" s="199" t="s">
        <v>19</v>
      </c>
      <c r="F173" s="200" t="s">
        <v>544</v>
      </c>
      <c r="G173" s="198"/>
      <c r="H173" s="201">
        <v>18.148</v>
      </c>
      <c r="I173" s="202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154</v>
      </c>
      <c r="AU173" s="207" t="s">
        <v>78</v>
      </c>
      <c r="AV173" s="13" t="s">
        <v>78</v>
      </c>
      <c r="AW173" s="13" t="s">
        <v>31</v>
      </c>
      <c r="AX173" s="13" t="s">
        <v>76</v>
      </c>
      <c r="AY173" s="207" t="s">
        <v>131</v>
      </c>
    </row>
    <row r="174" spans="1:65" s="2" customFormat="1" ht="24.2" customHeight="1">
      <c r="A174" s="33"/>
      <c r="B174" s="34"/>
      <c r="C174" s="177" t="s">
        <v>289</v>
      </c>
      <c r="D174" s="177" t="s">
        <v>133</v>
      </c>
      <c r="E174" s="178" t="s">
        <v>545</v>
      </c>
      <c r="F174" s="179" t="s">
        <v>546</v>
      </c>
      <c r="G174" s="180" t="s">
        <v>149</v>
      </c>
      <c r="H174" s="181">
        <v>1.4550000000000001</v>
      </c>
      <c r="I174" s="182"/>
      <c r="J174" s="183">
        <f>ROUND(I174*H174,2)</f>
        <v>0</v>
      </c>
      <c r="K174" s="179" t="s">
        <v>137</v>
      </c>
      <c r="L174" s="38"/>
      <c r="M174" s="184" t="s">
        <v>19</v>
      </c>
      <c r="N174" s="185" t="s">
        <v>40</v>
      </c>
      <c r="O174" s="63"/>
      <c r="P174" s="186">
        <f>O174*H174</f>
        <v>0</v>
      </c>
      <c r="Q174" s="186">
        <v>2.49255</v>
      </c>
      <c r="R174" s="186">
        <f>Q174*H174</f>
        <v>3.62666025</v>
      </c>
      <c r="S174" s="186">
        <v>0</v>
      </c>
      <c r="T174" s="18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138</v>
      </c>
      <c r="AT174" s="188" t="s">
        <v>133</v>
      </c>
      <c r="AU174" s="188" t="s">
        <v>78</v>
      </c>
      <c r="AY174" s="16" t="s">
        <v>131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6" t="s">
        <v>76</v>
      </c>
      <c r="BK174" s="189">
        <f>ROUND(I174*H174,2)</f>
        <v>0</v>
      </c>
      <c r="BL174" s="16" t="s">
        <v>138</v>
      </c>
      <c r="BM174" s="188" t="s">
        <v>547</v>
      </c>
    </row>
    <row r="175" spans="1:65" s="2" customFormat="1" ht="11.25">
      <c r="A175" s="33"/>
      <c r="B175" s="34"/>
      <c r="C175" s="35"/>
      <c r="D175" s="190" t="s">
        <v>140</v>
      </c>
      <c r="E175" s="35"/>
      <c r="F175" s="191" t="s">
        <v>548</v>
      </c>
      <c r="G175" s="35"/>
      <c r="H175" s="35"/>
      <c r="I175" s="192"/>
      <c r="J175" s="35"/>
      <c r="K175" s="35"/>
      <c r="L175" s="38"/>
      <c r="M175" s="193"/>
      <c r="N175" s="194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140</v>
      </c>
      <c r="AU175" s="16" t="s">
        <v>78</v>
      </c>
    </row>
    <row r="176" spans="1:65" s="2" customFormat="1" ht="19.5">
      <c r="A176" s="33"/>
      <c r="B176" s="34"/>
      <c r="C176" s="35"/>
      <c r="D176" s="195" t="s">
        <v>152</v>
      </c>
      <c r="E176" s="35"/>
      <c r="F176" s="196" t="s">
        <v>549</v>
      </c>
      <c r="G176" s="35"/>
      <c r="H176" s="35"/>
      <c r="I176" s="192"/>
      <c r="J176" s="35"/>
      <c r="K176" s="35"/>
      <c r="L176" s="38"/>
      <c r="M176" s="193"/>
      <c r="N176" s="194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152</v>
      </c>
      <c r="AU176" s="16" t="s">
        <v>78</v>
      </c>
    </row>
    <row r="177" spans="1:65" s="13" customFormat="1" ht="11.25">
      <c r="B177" s="197"/>
      <c r="C177" s="198"/>
      <c r="D177" s="195" t="s">
        <v>154</v>
      </c>
      <c r="E177" s="199" t="s">
        <v>19</v>
      </c>
      <c r="F177" s="200" t="s">
        <v>550</v>
      </c>
      <c r="G177" s="198"/>
      <c r="H177" s="201">
        <v>1.4550000000000001</v>
      </c>
      <c r="I177" s="202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154</v>
      </c>
      <c r="AU177" s="207" t="s">
        <v>78</v>
      </c>
      <c r="AV177" s="13" t="s">
        <v>78</v>
      </c>
      <c r="AW177" s="13" t="s">
        <v>31</v>
      </c>
      <c r="AX177" s="13" t="s">
        <v>76</v>
      </c>
      <c r="AY177" s="207" t="s">
        <v>131</v>
      </c>
    </row>
    <row r="178" spans="1:65" s="2" customFormat="1" ht="24.2" customHeight="1">
      <c r="A178" s="33"/>
      <c r="B178" s="34"/>
      <c r="C178" s="177" t="s">
        <v>298</v>
      </c>
      <c r="D178" s="177" t="s">
        <v>133</v>
      </c>
      <c r="E178" s="178" t="s">
        <v>551</v>
      </c>
      <c r="F178" s="179" t="s">
        <v>552</v>
      </c>
      <c r="G178" s="180" t="s">
        <v>149</v>
      </c>
      <c r="H178" s="181">
        <v>2.8530000000000002</v>
      </c>
      <c r="I178" s="182"/>
      <c r="J178" s="183">
        <f>ROUND(I178*H178,2)</f>
        <v>0</v>
      </c>
      <c r="K178" s="179" t="s">
        <v>137</v>
      </c>
      <c r="L178" s="38"/>
      <c r="M178" s="184" t="s">
        <v>19</v>
      </c>
      <c r="N178" s="185" t="s">
        <v>40</v>
      </c>
      <c r="O178" s="63"/>
      <c r="P178" s="186">
        <f>O178*H178</f>
        <v>0</v>
      </c>
      <c r="Q178" s="186">
        <v>2.5018699999999998</v>
      </c>
      <c r="R178" s="186">
        <f>Q178*H178</f>
        <v>7.1378351100000001</v>
      </c>
      <c r="S178" s="186">
        <v>0</v>
      </c>
      <c r="T178" s="18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8" t="s">
        <v>138</v>
      </c>
      <c r="AT178" s="188" t="s">
        <v>133</v>
      </c>
      <c r="AU178" s="188" t="s">
        <v>78</v>
      </c>
      <c r="AY178" s="16" t="s">
        <v>131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6" t="s">
        <v>76</v>
      </c>
      <c r="BK178" s="189">
        <f>ROUND(I178*H178,2)</f>
        <v>0</v>
      </c>
      <c r="BL178" s="16" t="s">
        <v>138</v>
      </c>
      <c r="BM178" s="188" t="s">
        <v>553</v>
      </c>
    </row>
    <row r="179" spans="1:65" s="2" customFormat="1" ht="11.25">
      <c r="A179" s="33"/>
      <c r="B179" s="34"/>
      <c r="C179" s="35"/>
      <c r="D179" s="190" t="s">
        <v>140</v>
      </c>
      <c r="E179" s="35"/>
      <c r="F179" s="191" t="s">
        <v>554</v>
      </c>
      <c r="G179" s="35"/>
      <c r="H179" s="35"/>
      <c r="I179" s="192"/>
      <c r="J179" s="35"/>
      <c r="K179" s="35"/>
      <c r="L179" s="38"/>
      <c r="M179" s="193"/>
      <c r="N179" s="194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140</v>
      </c>
      <c r="AU179" s="16" t="s">
        <v>78</v>
      </c>
    </row>
    <row r="180" spans="1:65" s="13" customFormat="1" ht="11.25">
      <c r="B180" s="197"/>
      <c r="C180" s="198"/>
      <c r="D180" s="195" t="s">
        <v>154</v>
      </c>
      <c r="E180" s="199" t="s">
        <v>19</v>
      </c>
      <c r="F180" s="200" t="s">
        <v>555</v>
      </c>
      <c r="G180" s="198"/>
      <c r="H180" s="201">
        <v>2.8530000000000002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154</v>
      </c>
      <c r="AU180" s="207" t="s">
        <v>78</v>
      </c>
      <c r="AV180" s="13" t="s">
        <v>78</v>
      </c>
      <c r="AW180" s="13" t="s">
        <v>31</v>
      </c>
      <c r="AX180" s="13" t="s">
        <v>76</v>
      </c>
      <c r="AY180" s="207" t="s">
        <v>131</v>
      </c>
    </row>
    <row r="181" spans="1:65" s="2" customFormat="1" ht="16.5" customHeight="1">
      <c r="A181" s="33"/>
      <c r="B181" s="34"/>
      <c r="C181" s="177" t="s">
        <v>305</v>
      </c>
      <c r="D181" s="177" t="s">
        <v>133</v>
      </c>
      <c r="E181" s="178" t="s">
        <v>556</v>
      </c>
      <c r="F181" s="179" t="s">
        <v>557</v>
      </c>
      <c r="G181" s="180" t="s">
        <v>198</v>
      </c>
      <c r="H181" s="181">
        <v>0.44500000000000001</v>
      </c>
      <c r="I181" s="182"/>
      <c r="J181" s="183">
        <f>ROUND(I181*H181,2)</f>
        <v>0</v>
      </c>
      <c r="K181" s="179" t="s">
        <v>137</v>
      </c>
      <c r="L181" s="38"/>
      <c r="M181" s="184" t="s">
        <v>19</v>
      </c>
      <c r="N181" s="185" t="s">
        <v>40</v>
      </c>
      <c r="O181" s="63"/>
      <c r="P181" s="186">
        <f>O181*H181</f>
        <v>0</v>
      </c>
      <c r="Q181" s="186">
        <v>1.0506</v>
      </c>
      <c r="R181" s="186">
        <f>Q181*H181</f>
        <v>0.46751700000000002</v>
      </c>
      <c r="S181" s="186">
        <v>0</v>
      </c>
      <c r="T181" s="18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8" t="s">
        <v>138</v>
      </c>
      <c r="AT181" s="188" t="s">
        <v>133</v>
      </c>
      <c r="AU181" s="188" t="s">
        <v>78</v>
      </c>
      <c r="AY181" s="16" t="s">
        <v>131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6" t="s">
        <v>76</v>
      </c>
      <c r="BK181" s="189">
        <f>ROUND(I181*H181,2)</f>
        <v>0</v>
      </c>
      <c r="BL181" s="16" t="s">
        <v>138</v>
      </c>
      <c r="BM181" s="188" t="s">
        <v>558</v>
      </c>
    </row>
    <row r="182" spans="1:65" s="2" customFormat="1" ht="11.25">
      <c r="A182" s="33"/>
      <c r="B182" s="34"/>
      <c r="C182" s="35"/>
      <c r="D182" s="190" t="s">
        <v>140</v>
      </c>
      <c r="E182" s="35"/>
      <c r="F182" s="191" t="s">
        <v>559</v>
      </c>
      <c r="G182" s="35"/>
      <c r="H182" s="35"/>
      <c r="I182" s="192"/>
      <c r="J182" s="35"/>
      <c r="K182" s="35"/>
      <c r="L182" s="38"/>
      <c r="M182" s="193"/>
      <c r="N182" s="194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140</v>
      </c>
      <c r="AU182" s="16" t="s">
        <v>78</v>
      </c>
    </row>
    <row r="183" spans="1:65" s="2" customFormat="1" ht="19.5">
      <c r="A183" s="33"/>
      <c r="B183" s="34"/>
      <c r="C183" s="35"/>
      <c r="D183" s="195" t="s">
        <v>152</v>
      </c>
      <c r="E183" s="35"/>
      <c r="F183" s="196" t="s">
        <v>560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152</v>
      </c>
      <c r="AU183" s="16" t="s">
        <v>78</v>
      </c>
    </row>
    <row r="184" spans="1:65" s="13" customFormat="1" ht="11.25">
      <c r="B184" s="197"/>
      <c r="C184" s="198"/>
      <c r="D184" s="195" t="s">
        <v>154</v>
      </c>
      <c r="E184" s="199" t="s">
        <v>19</v>
      </c>
      <c r="F184" s="200" t="s">
        <v>561</v>
      </c>
      <c r="G184" s="198"/>
      <c r="H184" s="201">
        <v>0.44500000000000001</v>
      </c>
      <c r="I184" s="202"/>
      <c r="J184" s="198"/>
      <c r="K184" s="198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154</v>
      </c>
      <c r="AU184" s="207" t="s">
        <v>78</v>
      </c>
      <c r="AV184" s="13" t="s">
        <v>78</v>
      </c>
      <c r="AW184" s="13" t="s">
        <v>31</v>
      </c>
      <c r="AX184" s="13" t="s">
        <v>76</v>
      </c>
      <c r="AY184" s="207" t="s">
        <v>131</v>
      </c>
    </row>
    <row r="185" spans="1:65" s="2" customFormat="1" ht="16.5" customHeight="1">
      <c r="A185" s="33"/>
      <c r="B185" s="34"/>
      <c r="C185" s="177" t="s">
        <v>310</v>
      </c>
      <c r="D185" s="177" t="s">
        <v>133</v>
      </c>
      <c r="E185" s="178" t="s">
        <v>562</v>
      </c>
      <c r="F185" s="179" t="s">
        <v>563</v>
      </c>
      <c r="G185" s="180" t="s">
        <v>149</v>
      </c>
      <c r="H185" s="181">
        <v>2</v>
      </c>
      <c r="I185" s="182"/>
      <c r="J185" s="183">
        <f>ROUND(I185*H185,2)</f>
        <v>0</v>
      </c>
      <c r="K185" s="179" t="s">
        <v>137</v>
      </c>
      <c r="L185" s="38"/>
      <c r="M185" s="184" t="s">
        <v>19</v>
      </c>
      <c r="N185" s="185" t="s">
        <v>40</v>
      </c>
      <c r="O185" s="63"/>
      <c r="P185" s="186">
        <f>O185*H185</f>
        <v>0</v>
      </c>
      <c r="Q185" s="186">
        <v>2.4300000000000002</v>
      </c>
      <c r="R185" s="186">
        <f>Q185*H185</f>
        <v>4.8600000000000003</v>
      </c>
      <c r="S185" s="186">
        <v>0</v>
      </c>
      <c r="T185" s="18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8" t="s">
        <v>138</v>
      </c>
      <c r="AT185" s="188" t="s">
        <v>133</v>
      </c>
      <c r="AU185" s="188" t="s">
        <v>78</v>
      </c>
      <c r="AY185" s="16" t="s">
        <v>131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6" t="s">
        <v>76</v>
      </c>
      <c r="BK185" s="189">
        <f>ROUND(I185*H185,2)</f>
        <v>0</v>
      </c>
      <c r="BL185" s="16" t="s">
        <v>138</v>
      </c>
      <c r="BM185" s="188" t="s">
        <v>564</v>
      </c>
    </row>
    <row r="186" spans="1:65" s="2" customFormat="1" ht="11.25">
      <c r="A186" s="33"/>
      <c r="B186" s="34"/>
      <c r="C186" s="35"/>
      <c r="D186" s="190" t="s">
        <v>140</v>
      </c>
      <c r="E186" s="35"/>
      <c r="F186" s="191" t="s">
        <v>565</v>
      </c>
      <c r="G186" s="35"/>
      <c r="H186" s="35"/>
      <c r="I186" s="192"/>
      <c r="J186" s="35"/>
      <c r="K186" s="35"/>
      <c r="L186" s="38"/>
      <c r="M186" s="193"/>
      <c r="N186" s="194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140</v>
      </c>
      <c r="AU186" s="16" t="s">
        <v>78</v>
      </c>
    </row>
    <row r="187" spans="1:65" s="12" customFormat="1" ht="22.9" customHeight="1">
      <c r="B187" s="161"/>
      <c r="C187" s="162"/>
      <c r="D187" s="163" t="s">
        <v>68</v>
      </c>
      <c r="E187" s="175" t="s">
        <v>161</v>
      </c>
      <c r="F187" s="175" t="s">
        <v>235</v>
      </c>
      <c r="G187" s="162"/>
      <c r="H187" s="162"/>
      <c r="I187" s="165"/>
      <c r="J187" s="176">
        <f>BK187</f>
        <v>0</v>
      </c>
      <c r="K187" s="162"/>
      <c r="L187" s="167"/>
      <c r="M187" s="168"/>
      <c r="N187" s="169"/>
      <c r="O187" s="169"/>
      <c r="P187" s="170">
        <f>SUM(P188:P224)</f>
        <v>0</v>
      </c>
      <c r="Q187" s="169"/>
      <c r="R187" s="170">
        <f>SUM(R188:R224)</f>
        <v>3377.0636033199999</v>
      </c>
      <c r="S187" s="169"/>
      <c r="T187" s="171">
        <f>SUM(T188:T224)</f>
        <v>0</v>
      </c>
      <c r="AR187" s="172" t="s">
        <v>76</v>
      </c>
      <c r="AT187" s="173" t="s">
        <v>68</v>
      </c>
      <c r="AU187" s="173" t="s">
        <v>76</v>
      </c>
      <c r="AY187" s="172" t="s">
        <v>131</v>
      </c>
      <c r="BK187" s="174">
        <f>SUM(BK188:BK224)</f>
        <v>0</v>
      </c>
    </row>
    <row r="188" spans="1:65" s="2" customFormat="1" ht="21.75" customHeight="1">
      <c r="A188" s="33"/>
      <c r="B188" s="34"/>
      <c r="C188" s="177" t="s">
        <v>315</v>
      </c>
      <c r="D188" s="177" t="s">
        <v>133</v>
      </c>
      <c r="E188" s="178" t="s">
        <v>566</v>
      </c>
      <c r="F188" s="179" t="s">
        <v>567</v>
      </c>
      <c r="G188" s="180" t="s">
        <v>136</v>
      </c>
      <c r="H188" s="181">
        <v>19.544</v>
      </c>
      <c r="I188" s="182"/>
      <c r="J188" s="183">
        <f>ROUND(I188*H188,2)</f>
        <v>0</v>
      </c>
      <c r="K188" s="179" t="s">
        <v>137</v>
      </c>
      <c r="L188" s="38"/>
      <c r="M188" s="184" t="s">
        <v>19</v>
      </c>
      <c r="N188" s="185" t="s">
        <v>40</v>
      </c>
      <c r="O188" s="63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8" t="s">
        <v>138</v>
      </c>
      <c r="AT188" s="188" t="s">
        <v>133</v>
      </c>
      <c r="AU188" s="188" t="s">
        <v>78</v>
      </c>
      <c r="AY188" s="16" t="s">
        <v>131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6" t="s">
        <v>76</v>
      </c>
      <c r="BK188" s="189">
        <f>ROUND(I188*H188,2)</f>
        <v>0</v>
      </c>
      <c r="BL188" s="16" t="s">
        <v>138</v>
      </c>
      <c r="BM188" s="188" t="s">
        <v>568</v>
      </c>
    </row>
    <row r="189" spans="1:65" s="2" customFormat="1" ht="11.25">
      <c r="A189" s="33"/>
      <c r="B189" s="34"/>
      <c r="C189" s="35"/>
      <c r="D189" s="190" t="s">
        <v>140</v>
      </c>
      <c r="E189" s="35"/>
      <c r="F189" s="191" t="s">
        <v>569</v>
      </c>
      <c r="G189" s="35"/>
      <c r="H189" s="35"/>
      <c r="I189" s="192"/>
      <c r="J189" s="35"/>
      <c r="K189" s="35"/>
      <c r="L189" s="38"/>
      <c r="M189" s="193"/>
      <c r="N189" s="194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140</v>
      </c>
      <c r="AU189" s="16" t="s">
        <v>78</v>
      </c>
    </row>
    <row r="190" spans="1:65" s="13" customFormat="1" ht="11.25">
      <c r="B190" s="197"/>
      <c r="C190" s="198"/>
      <c r="D190" s="195" t="s">
        <v>154</v>
      </c>
      <c r="E190" s="199" t="s">
        <v>19</v>
      </c>
      <c r="F190" s="200" t="s">
        <v>570</v>
      </c>
      <c r="G190" s="198"/>
      <c r="H190" s="201">
        <v>19.544</v>
      </c>
      <c r="I190" s="202"/>
      <c r="J190" s="198"/>
      <c r="K190" s="198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154</v>
      </c>
      <c r="AU190" s="207" t="s">
        <v>78</v>
      </c>
      <c r="AV190" s="13" t="s">
        <v>78</v>
      </c>
      <c r="AW190" s="13" t="s">
        <v>31</v>
      </c>
      <c r="AX190" s="13" t="s">
        <v>76</v>
      </c>
      <c r="AY190" s="207" t="s">
        <v>131</v>
      </c>
    </row>
    <row r="191" spans="1:65" s="2" customFormat="1" ht="24.2" customHeight="1">
      <c r="A191" s="33"/>
      <c r="B191" s="34"/>
      <c r="C191" s="177" t="s">
        <v>320</v>
      </c>
      <c r="D191" s="177" t="s">
        <v>133</v>
      </c>
      <c r="E191" s="178" t="s">
        <v>571</v>
      </c>
      <c r="F191" s="179" t="s">
        <v>572</v>
      </c>
      <c r="G191" s="180" t="s">
        <v>136</v>
      </c>
      <c r="H191" s="181">
        <v>15.215999999999999</v>
      </c>
      <c r="I191" s="182"/>
      <c r="J191" s="183">
        <f>ROUND(I191*H191,2)</f>
        <v>0</v>
      </c>
      <c r="K191" s="179" t="s">
        <v>137</v>
      </c>
      <c r="L191" s="38"/>
      <c r="M191" s="184" t="s">
        <v>19</v>
      </c>
      <c r="N191" s="185" t="s">
        <v>40</v>
      </c>
      <c r="O191" s="63"/>
      <c r="P191" s="186">
        <f>O191*H191</f>
        <v>0</v>
      </c>
      <c r="Q191" s="186">
        <v>0.48089999999999999</v>
      </c>
      <c r="R191" s="186">
        <f>Q191*H191</f>
        <v>7.3173743999999994</v>
      </c>
      <c r="S191" s="186">
        <v>0</v>
      </c>
      <c r="T191" s="18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8" t="s">
        <v>138</v>
      </c>
      <c r="AT191" s="188" t="s">
        <v>133</v>
      </c>
      <c r="AU191" s="188" t="s">
        <v>78</v>
      </c>
      <c r="AY191" s="16" t="s">
        <v>131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16" t="s">
        <v>76</v>
      </c>
      <c r="BK191" s="189">
        <f>ROUND(I191*H191,2)</f>
        <v>0</v>
      </c>
      <c r="BL191" s="16" t="s">
        <v>138</v>
      </c>
      <c r="BM191" s="188" t="s">
        <v>573</v>
      </c>
    </row>
    <row r="192" spans="1:65" s="2" customFormat="1" ht="11.25">
      <c r="A192" s="33"/>
      <c r="B192" s="34"/>
      <c r="C192" s="35"/>
      <c r="D192" s="190" t="s">
        <v>140</v>
      </c>
      <c r="E192" s="35"/>
      <c r="F192" s="191" t="s">
        <v>574</v>
      </c>
      <c r="G192" s="35"/>
      <c r="H192" s="35"/>
      <c r="I192" s="192"/>
      <c r="J192" s="35"/>
      <c r="K192" s="35"/>
      <c r="L192" s="38"/>
      <c r="M192" s="193"/>
      <c r="N192" s="194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140</v>
      </c>
      <c r="AU192" s="16" t="s">
        <v>78</v>
      </c>
    </row>
    <row r="193" spans="1:65" s="13" customFormat="1" ht="11.25">
      <c r="B193" s="197"/>
      <c r="C193" s="198"/>
      <c r="D193" s="195" t="s">
        <v>154</v>
      </c>
      <c r="E193" s="199" t="s">
        <v>19</v>
      </c>
      <c r="F193" s="200" t="s">
        <v>575</v>
      </c>
      <c r="G193" s="198"/>
      <c r="H193" s="201">
        <v>15.215999999999999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154</v>
      </c>
      <c r="AU193" s="207" t="s">
        <v>78</v>
      </c>
      <c r="AV193" s="13" t="s">
        <v>78</v>
      </c>
      <c r="AW193" s="13" t="s">
        <v>31</v>
      </c>
      <c r="AX193" s="13" t="s">
        <v>76</v>
      </c>
      <c r="AY193" s="207" t="s">
        <v>131</v>
      </c>
    </row>
    <row r="194" spans="1:65" s="2" customFormat="1" ht="21.75" customHeight="1">
      <c r="A194" s="33"/>
      <c r="B194" s="34"/>
      <c r="C194" s="177" t="s">
        <v>327</v>
      </c>
      <c r="D194" s="177" t="s">
        <v>133</v>
      </c>
      <c r="E194" s="178" t="s">
        <v>576</v>
      </c>
      <c r="F194" s="179" t="s">
        <v>577</v>
      </c>
      <c r="G194" s="180" t="s">
        <v>136</v>
      </c>
      <c r="H194" s="181">
        <v>7.6079999999999997</v>
      </c>
      <c r="I194" s="182"/>
      <c r="J194" s="183">
        <f>ROUND(I194*H194,2)</f>
        <v>0</v>
      </c>
      <c r="K194" s="179" t="s">
        <v>137</v>
      </c>
      <c r="L194" s="38"/>
      <c r="M194" s="184" t="s">
        <v>19</v>
      </c>
      <c r="N194" s="185" t="s">
        <v>40</v>
      </c>
      <c r="O194" s="63"/>
      <c r="P194" s="186">
        <f>O194*H194</f>
        <v>0</v>
      </c>
      <c r="Q194" s="186">
        <v>0.115</v>
      </c>
      <c r="R194" s="186">
        <f>Q194*H194</f>
        <v>0.87492000000000003</v>
      </c>
      <c r="S194" s="186">
        <v>0</v>
      </c>
      <c r="T194" s="18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8" t="s">
        <v>138</v>
      </c>
      <c r="AT194" s="188" t="s">
        <v>133</v>
      </c>
      <c r="AU194" s="188" t="s">
        <v>78</v>
      </c>
      <c r="AY194" s="16" t="s">
        <v>131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6" t="s">
        <v>76</v>
      </c>
      <c r="BK194" s="189">
        <f>ROUND(I194*H194,2)</f>
        <v>0</v>
      </c>
      <c r="BL194" s="16" t="s">
        <v>138</v>
      </c>
      <c r="BM194" s="188" t="s">
        <v>578</v>
      </c>
    </row>
    <row r="195" spans="1:65" s="2" customFormat="1" ht="11.25">
      <c r="A195" s="33"/>
      <c r="B195" s="34"/>
      <c r="C195" s="35"/>
      <c r="D195" s="190" t="s">
        <v>140</v>
      </c>
      <c r="E195" s="35"/>
      <c r="F195" s="191" t="s">
        <v>579</v>
      </c>
      <c r="G195" s="35"/>
      <c r="H195" s="35"/>
      <c r="I195" s="192"/>
      <c r="J195" s="35"/>
      <c r="K195" s="35"/>
      <c r="L195" s="38"/>
      <c r="M195" s="193"/>
      <c r="N195" s="194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140</v>
      </c>
      <c r="AU195" s="16" t="s">
        <v>78</v>
      </c>
    </row>
    <row r="196" spans="1:65" s="13" customFormat="1" ht="11.25">
      <c r="B196" s="197"/>
      <c r="C196" s="198"/>
      <c r="D196" s="195" t="s">
        <v>154</v>
      </c>
      <c r="E196" s="199" t="s">
        <v>19</v>
      </c>
      <c r="F196" s="200" t="s">
        <v>580</v>
      </c>
      <c r="G196" s="198"/>
      <c r="H196" s="201">
        <v>7.6079999999999997</v>
      </c>
      <c r="I196" s="202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154</v>
      </c>
      <c r="AU196" s="207" t="s">
        <v>78</v>
      </c>
      <c r="AV196" s="13" t="s">
        <v>78</v>
      </c>
      <c r="AW196" s="13" t="s">
        <v>31</v>
      </c>
      <c r="AX196" s="13" t="s">
        <v>76</v>
      </c>
      <c r="AY196" s="207" t="s">
        <v>131</v>
      </c>
    </row>
    <row r="197" spans="1:65" s="2" customFormat="1" ht="21.75" customHeight="1">
      <c r="A197" s="33"/>
      <c r="B197" s="34"/>
      <c r="C197" s="177" t="s">
        <v>332</v>
      </c>
      <c r="D197" s="177" t="s">
        <v>133</v>
      </c>
      <c r="E197" s="178" t="s">
        <v>237</v>
      </c>
      <c r="F197" s="179" t="s">
        <v>238</v>
      </c>
      <c r="G197" s="180" t="s">
        <v>136</v>
      </c>
      <c r="H197" s="181">
        <v>2159.377</v>
      </c>
      <c r="I197" s="182"/>
      <c r="J197" s="183">
        <f>ROUND(I197*H197,2)</f>
        <v>0</v>
      </c>
      <c r="K197" s="179" t="s">
        <v>137</v>
      </c>
      <c r="L197" s="38"/>
      <c r="M197" s="184" t="s">
        <v>19</v>
      </c>
      <c r="N197" s="185" t="s">
        <v>40</v>
      </c>
      <c r="O197" s="63"/>
      <c r="P197" s="186">
        <f>O197*H197</f>
        <v>0</v>
      </c>
      <c r="Q197" s="186">
        <v>0.23</v>
      </c>
      <c r="R197" s="186">
        <f>Q197*H197</f>
        <v>496.65671000000003</v>
      </c>
      <c r="S197" s="186">
        <v>0</v>
      </c>
      <c r="T197" s="18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8" t="s">
        <v>138</v>
      </c>
      <c r="AT197" s="188" t="s">
        <v>133</v>
      </c>
      <c r="AU197" s="188" t="s">
        <v>78</v>
      </c>
      <c r="AY197" s="16" t="s">
        <v>131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6" t="s">
        <v>76</v>
      </c>
      <c r="BK197" s="189">
        <f>ROUND(I197*H197,2)</f>
        <v>0</v>
      </c>
      <c r="BL197" s="16" t="s">
        <v>138</v>
      </c>
      <c r="BM197" s="188" t="s">
        <v>581</v>
      </c>
    </row>
    <row r="198" spans="1:65" s="2" customFormat="1" ht="11.25">
      <c r="A198" s="33"/>
      <c r="B198" s="34"/>
      <c r="C198" s="35"/>
      <c r="D198" s="190" t="s">
        <v>140</v>
      </c>
      <c r="E198" s="35"/>
      <c r="F198" s="191" t="s">
        <v>240</v>
      </c>
      <c r="G198" s="35"/>
      <c r="H198" s="35"/>
      <c r="I198" s="192"/>
      <c r="J198" s="35"/>
      <c r="K198" s="35"/>
      <c r="L198" s="38"/>
      <c r="M198" s="193"/>
      <c r="N198" s="194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140</v>
      </c>
      <c r="AU198" s="16" t="s">
        <v>78</v>
      </c>
    </row>
    <row r="199" spans="1:65" s="2" customFormat="1" ht="19.5">
      <c r="A199" s="33"/>
      <c r="B199" s="34"/>
      <c r="C199" s="35"/>
      <c r="D199" s="195" t="s">
        <v>152</v>
      </c>
      <c r="E199" s="35"/>
      <c r="F199" s="196" t="s">
        <v>582</v>
      </c>
      <c r="G199" s="35"/>
      <c r="H199" s="35"/>
      <c r="I199" s="192"/>
      <c r="J199" s="35"/>
      <c r="K199" s="35"/>
      <c r="L199" s="38"/>
      <c r="M199" s="193"/>
      <c r="N199" s="194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152</v>
      </c>
      <c r="AU199" s="16" t="s">
        <v>78</v>
      </c>
    </row>
    <row r="200" spans="1:65" s="13" customFormat="1" ht="11.25">
      <c r="B200" s="197"/>
      <c r="C200" s="198"/>
      <c r="D200" s="195" t="s">
        <v>154</v>
      </c>
      <c r="E200" s="199" t="s">
        <v>19</v>
      </c>
      <c r="F200" s="200" t="s">
        <v>515</v>
      </c>
      <c r="G200" s="198"/>
      <c r="H200" s="201">
        <v>2159.377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154</v>
      </c>
      <c r="AU200" s="207" t="s">
        <v>78</v>
      </c>
      <c r="AV200" s="13" t="s">
        <v>78</v>
      </c>
      <c r="AW200" s="13" t="s">
        <v>31</v>
      </c>
      <c r="AX200" s="13" t="s">
        <v>76</v>
      </c>
      <c r="AY200" s="207" t="s">
        <v>131</v>
      </c>
    </row>
    <row r="201" spans="1:65" s="2" customFormat="1" ht="21.75" customHeight="1">
      <c r="A201" s="33"/>
      <c r="B201" s="34"/>
      <c r="C201" s="177" t="s">
        <v>340</v>
      </c>
      <c r="D201" s="177" t="s">
        <v>133</v>
      </c>
      <c r="E201" s="178" t="s">
        <v>243</v>
      </c>
      <c r="F201" s="179" t="s">
        <v>244</v>
      </c>
      <c r="G201" s="180" t="s">
        <v>136</v>
      </c>
      <c r="H201" s="181">
        <v>4026.7840000000001</v>
      </c>
      <c r="I201" s="182"/>
      <c r="J201" s="183">
        <f>ROUND(I201*H201,2)</f>
        <v>0</v>
      </c>
      <c r="K201" s="179" t="s">
        <v>137</v>
      </c>
      <c r="L201" s="38"/>
      <c r="M201" s="184" t="s">
        <v>19</v>
      </c>
      <c r="N201" s="185" t="s">
        <v>40</v>
      </c>
      <c r="O201" s="63"/>
      <c r="P201" s="186">
        <f>O201*H201</f>
        <v>0</v>
      </c>
      <c r="Q201" s="186">
        <v>0.34499999999999997</v>
      </c>
      <c r="R201" s="186">
        <f>Q201*H201</f>
        <v>1389.2404799999999</v>
      </c>
      <c r="S201" s="186">
        <v>0</v>
      </c>
      <c r="T201" s="18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8" t="s">
        <v>138</v>
      </c>
      <c r="AT201" s="188" t="s">
        <v>133</v>
      </c>
      <c r="AU201" s="188" t="s">
        <v>78</v>
      </c>
      <c r="AY201" s="16" t="s">
        <v>131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6" t="s">
        <v>76</v>
      </c>
      <c r="BK201" s="189">
        <f>ROUND(I201*H201,2)</f>
        <v>0</v>
      </c>
      <c r="BL201" s="16" t="s">
        <v>138</v>
      </c>
      <c r="BM201" s="188" t="s">
        <v>583</v>
      </c>
    </row>
    <row r="202" spans="1:65" s="2" customFormat="1" ht="11.25">
      <c r="A202" s="33"/>
      <c r="B202" s="34"/>
      <c r="C202" s="35"/>
      <c r="D202" s="190" t="s">
        <v>140</v>
      </c>
      <c r="E202" s="35"/>
      <c r="F202" s="191" t="s">
        <v>246</v>
      </c>
      <c r="G202" s="35"/>
      <c r="H202" s="35"/>
      <c r="I202" s="192"/>
      <c r="J202" s="35"/>
      <c r="K202" s="35"/>
      <c r="L202" s="38"/>
      <c r="M202" s="193"/>
      <c r="N202" s="194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140</v>
      </c>
      <c r="AU202" s="16" t="s">
        <v>78</v>
      </c>
    </row>
    <row r="203" spans="1:65" s="13" customFormat="1" ht="11.25">
      <c r="B203" s="197"/>
      <c r="C203" s="198"/>
      <c r="D203" s="195" t="s">
        <v>154</v>
      </c>
      <c r="E203" s="199" t="s">
        <v>19</v>
      </c>
      <c r="F203" s="200" t="s">
        <v>584</v>
      </c>
      <c r="G203" s="198"/>
      <c r="H203" s="201">
        <v>4026.7840000000001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154</v>
      </c>
      <c r="AU203" s="207" t="s">
        <v>78</v>
      </c>
      <c r="AV203" s="13" t="s">
        <v>78</v>
      </c>
      <c r="AW203" s="13" t="s">
        <v>31</v>
      </c>
      <c r="AX203" s="13" t="s">
        <v>76</v>
      </c>
      <c r="AY203" s="207" t="s">
        <v>131</v>
      </c>
    </row>
    <row r="204" spans="1:65" s="2" customFormat="1" ht="21.75" customHeight="1">
      <c r="A204" s="33"/>
      <c r="B204" s="34"/>
      <c r="C204" s="177" t="s">
        <v>347</v>
      </c>
      <c r="D204" s="177" t="s">
        <v>133</v>
      </c>
      <c r="E204" s="178" t="s">
        <v>249</v>
      </c>
      <c r="F204" s="179" t="s">
        <v>250</v>
      </c>
      <c r="G204" s="180" t="s">
        <v>136</v>
      </c>
      <c r="H204" s="181">
        <v>2159.377</v>
      </c>
      <c r="I204" s="182"/>
      <c r="J204" s="183">
        <f>ROUND(I204*H204,2)</f>
        <v>0</v>
      </c>
      <c r="K204" s="179" t="s">
        <v>137</v>
      </c>
      <c r="L204" s="38"/>
      <c r="M204" s="184" t="s">
        <v>19</v>
      </c>
      <c r="N204" s="185" t="s">
        <v>40</v>
      </c>
      <c r="O204" s="63"/>
      <c r="P204" s="186">
        <f>O204*H204</f>
        <v>0</v>
      </c>
      <c r="Q204" s="186">
        <v>0.46</v>
      </c>
      <c r="R204" s="186">
        <f>Q204*H204</f>
        <v>993.31342000000006</v>
      </c>
      <c r="S204" s="186">
        <v>0</v>
      </c>
      <c r="T204" s="18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8" t="s">
        <v>138</v>
      </c>
      <c r="AT204" s="188" t="s">
        <v>133</v>
      </c>
      <c r="AU204" s="188" t="s">
        <v>78</v>
      </c>
      <c r="AY204" s="16" t="s">
        <v>131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6" t="s">
        <v>76</v>
      </c>
      <c r="BK204" s="189">
        <f>ROUND(I204*H204,2)</f>
        <v>0</v>
      </c>
      <c r="BL204" s="16" t="s">
        <v>138</v>
      </c>
      <c r="BM204" s="188" t="s">
        <v>585</v>
      </c>
    </row>
    <row r="205" spans="1:65" s="2" customFormat="1" ht="11.25">
      <c r="A205" s="33"/>
      <c r="B205" s="34"/>
      <c r="C205" s="35"/>
      <c r="D205" s="190" t="s">
        <v>140</v>
      </c>
      <c r="E205" s="35"/>
      <c r="F205" s="191" t="s">
        <v>252</v>
      </c>
      <c r="G205" s="35"/>
      <c r="H205" s="35"/>
      <c r="I205" s="192"/>
      <c r="J205" s="35"/>
      <c r="K205" s="35"/>
      <c r="L205" s="38"/>
      <c r="M205" s="193"/>
      <c r="N205" s="194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140</v>
      </c>
      <c r="AU205" s="16" t="s">
        <v>78</v>
      </c>
    </row>
    <row r="206" spans="1:65" s="2" customFormat="1" ht="19.5">
      <c r="A206" s="33"/>
      <c r="B206" s="34"/>
      <c r="C206" s="35"/>
      <c r="D206" s="195" t="s">
        <v>152</v>
      </c>
      <c r="E206" s="35"/>
      <c r="F206" s="196" t="s">
        <v>253</v>
      </c>
      <c r="G206" s="35"/>
      <c r="H206" s="35"/>
      <c r="I206" s="192"/>
      <c r="J206" s="35"/>
      <c r="K206" s="35"/>
      <c r="L206" s="38"/>
      <c r="M206" s="193"/>
      <c r="N206" s="194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152</v>
      </c>
      <c r="AU206" s="16" t="s">
        <v>78</v>
      </c>
    </row>
    <row r="207" spans="1:65" s="13" customFormat="1" ht="11.25">
      <c r="B207" s="197"/>
      <c r="C207" s="198"/>
      <c r="D207" s="195" t="s">
        <v>154</v>
      </c>
      <c r="E207" s="199" t="s">
        <v>19</v>
      </c>
      <c r="F207" s="200" t="s">
        <v>515</v>
      </c>
      <c r="G207" s="198"/>
      <c r="H207" s="201">
        <v>2159.377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154</v>
      </c>
      <c r="AU207" s="207" t="s">
        <v>78</v>
      </c>
      <c r="AV207" s="13" t="s">
        <v>78</v>
      </c>
      <c r="AW207" s="13" t="s">
        <v>31</v>
      </c>
      <c r="AX207" s="13" t="s">
        <v>76</v>
      </c>
      <c r="AY207" s="207" t="s">
        <v>131</v>
      </c>
    </row>
    <row r="208" spans="1:65" s="2" customFormat="1" ht="21.75" customHeight="1">
      <c r="A208" s="33"/>
      <c r="B208" s="34"/>
      <c r="C208" s="177" t="s">
        <v>356</v>
      </c>
      <c r="D208" s="177" t="s">
        <v>133</v>
      </c>
      <c r="E208" s="178" t="s">
        <v>255</v>
      </c>
      <c r="F208" s="179" t="s">
        <v>256</v>
      </c>
      <c r="G208" s="180" t="s">
        <v>136</v>
      </c>
      <c r="H208" s="181">
        <v>221.04</v>
      </c>
      <c r="I208" s="182"/>
      <c r="J208" s="183">
        <f>ROUND(I208*H208,2)</f>
        <v>0</v>
      </c>
      <c r="K208" s="179" t="s">
        <v>137</v>
      </c>
      <c r="L208" s="38"/>
      <c r="M208" s="184" t="s">
        <v>19</v>
      </c>
      <c r="N208" s="185" t="s">
        <v>40</v>
      </c>
      <c r="O208" s="63"/>
      <c r="P208" s="186">
        <f>O208*H208</f>
        <v>0</v>
      </c>
      <c r="Q208" s="186">
        <v>0.23</v>
      </c>
      <c r="R208" s="186">
        <f>Q208*H208</f>
        <v>50.839199999999998</v>
      </c>
      <c r="S208" s="186">
        <v>0</v>
      </c>
      <c r="T208" s="18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8" t="s">
        <v>138</v>
      </c>
      <c r="AT208" s="188" t="s">
        <v>133</v>
      </c>
      <c r="AU208" s="188" t="s">
        <v>78</v>
      </c>
      <c r="AY208" s="16" t="s">
        <v>131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6" t="s">
        <v>76</v>
      </c>
      <c r="BK208" s="189">
        <f>ROUND(I208*H208,2)</f>
        <v>0</v>
      </c>
      <c r="BL208" s="16" t="s">
        <v>138</v>
      </c>
      <c r="BM208" s="188" t="s">
        <v>586</v>
      </c>
    </row>
    <row r="209" spans="1:65" s="2" customFormat="1" ht="11.25">
      <c r="A209" s="33"/>
      <c r="B209" s="34"/>
      <c r="C209" s="35"/>
      <c r="D209" s="190" t="s">
        <v>140</v>
      </c>
      <c r="E209" s="35"/>
      <c r="F209" s="191" t="s">
        <v>258</v>
      </c>
      <c r="G209" s="35"/>
      <c r="H209" s="35"/>
      <c r="I209" s="192"/>
      <c r="J209" s="35"/>
      <c r="K209" s="35"/>
      <c r="L209" s="38"/>
      <c r="M209" s="193"/>
      <c r="N209" s="194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140</v>
      </c>
      <c r="AU209" s="16" t="s">
        <v>78</v>
      </c>
    </row>
    <row r="210" spans="1:65" s="2" customFormat="1" ht="21.75" customHeight="1">
      <c r="A210" s="33"/>
      <c r="B210" s="34"/>
      <c r="C210" s="177" t="s">
        <v>587</v>
      </c>
      <c r="D210" s="177" t="s">
        <v>133</v>
      </c>
      <c r="E210" s="178" t="s">
        <v>259</v>
      </c>
      <c r="F210" s="179" t="s">
        <v>260</v>
      </c>
      <c r="G210" s="180" t="s">
        <v>136</v>
      </c>
      <c r="H210" s="181">
        <v>1570.57</v>
      </c>
      <c r="I210" s="182"/>
      <c r="J210" s="183">
        <f>ROUND(I210*H210,2)</f>
        <v>0</v>
      </c>
      <c r="K210" s="179" t="s">
        <v>137</v>
      </c>
      <c r="L210" s="38"/>
      <c r="M210" s="184" t="s">
        <v>19</v>
      </c>
      <c r="N210" s="185" t="s">
        <v>40</v>
      </c>
      <c r="O210" s="63"/>
      <c r="P210" s="186">
        <f>O210*H210</f>
        <v>0</v>
      </c>
      <c r="Q210" s="186">
        <v>1.9720000000000001E-2</v>
      </c>
      <c r="R210" s="186">
        <f>Q210*H210</f>
        <v>30.971640400000002</v>
      </c>
      <c r="S210" s="186">
        <v>0</v>
      </c>
      <c r="T210" s="18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8" t="s">
        <v>138</v>
      </c>
      <c r="AT210" s="188" t="s">
        <v>133</v>
      </c>
      <c r="AU210" s="188" t="s">
        <v>78</v>
      </c>
      <c r="AY210" s="16" t="s">
        <v>131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16" t="s">
        <v>76</v>
      </c>
      <c r="BK210" s="189">
        <f>ROUND(I210*H210,2)</f>
        <v>0</v>
      </c>
      <c r="BL210" s="16" t="s">
        <v>138</v>
      </c>
      <c r="BM210" s="188" t="s">
        <v>588</v>
      </c>
    </row>
    <row r="211" spans="1:65" s="2" customFormat="1" ht="11.25">
      <c r="A211" s="33"/>
      <c r="B211" s="34"/>
      <c r="C211" s="35"/>
      <c r="D211" s="190" t="s">
        <v>140</v>
      </c>
      <c r="E211" s="35"/>
      <c r="F211" s="191" t="s">
        <v>262</v>
      </c>
      <c r="G211" s="35"/>
      <c r="H211" s="35"/>
      <c r="I211" s="192"/>
      <c r="J211" s="35"/>
      <c r="K211" s="35"/>
      <c r="L211" s="38"/>
      <c r="M211" s="193"/>
      <c r="N211" s="194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140</v>
      </c>
      <c r="AU211" s="16" t="s">
        <v>78</v>
      </c>
    </row>
    <row r="212" spans="1:65" s="13" customFormat="1" ht="11.25">
      <c r="B212" s="197"/>
      <c r="C212" s="198"/>
      <c r="D212" s="195" t="s">
        <v>154</v>
      </c>
      <c r="E212" s="199" t="s">
        <v>19</v>
      </c>
      <c r="F212" s="200" t="s">
        <v>589</v>
      </c>
      <c r="G212" s="198"/>
      <c r="H212" s="201">
        <v>1570.57</v>
      </c>
      <c r="I212" s="202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154</v>
      </c>
      <c r="AU212" s="207" t="s">
        <v>78</v>
      </c>
      <c r="AV212" s="13" t="s">
        <v>78</v>
      </c>
      <c r="AW212" s="13" t="s">
        <v>31</v>
      </c>
      <c r="AX212" s="13" t="s">
        <v>76</v>
      </c>
      <c r="AY212" s="207" t="s">
        <v>131</v>
      </c>
    </row>
    <row r="213" spans="1:65" s="2" customFormat="1" ht="21.75" customHeight="1">
      <c r="A213" s="33"/>
      <c r="B213" s="34"/>
      <c r="C213" s="177" t="s">
        <v>590</v>
      </c>
      <c r="D213" s="177" t="s">
        <v>133</v>
      </c>
      <c r="E213" s="178" t="s">
        <v>265</v>
      </c>
      <c r="F213" s="179" t="s">
        <v>266</v>
      </c>
      <c r="G213" s="180" t="s">
        <v>136</v>
      </c>
      <c r="H213" s="181">
        <v>1570.57</v>
      </c>
      <c r="I213" s="182"/>
      <c r="J213" s="183">
        <f>ROUND(I213*H213,2)</f>
        <v>0</v>
      </c>
      <c r="K213" s="179" t="s">
        <v>137</v>
      </c>
      <c r="L213" s="38"/>
      <c r="M213" s="184" t="s">
        <v>19</v>
      </c>
      <c r="N213" s="185" t="s">
        <v>40</v>
      </c>
      <c r="O213" s="63"/>
      <c r="P213" s="186">
        <f>O213*H213</f>
        <v>0</v>
      </c>
      <c r="Q213" s="186">
        <v>2.3939999999999999E-2</v>
      </c>
      <c r="R213" s="186">
        <f>Q213*H213</f>
        <v>37.599445799999998</v>
      </c>
      <c r="S213" s="186">
        <v>0</v>
      </c>
      <c r="T213" s="18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8" t="s">
        <v>138</v>
      </c>
      <c r="AT213" s="188" t="s">
        <v>133</v>
      </c>
      <c r="AU213" s="188" t="s">
        <v>78</v>
      </c>
      <c r="AY213" s="16" t="s">
        <v>131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6" t="s">
        <v>76</v>
      </c>
      <c r="BK213" s="189">
        <f>ROUND(I213*H213,2)</f>
        <v>0</v>
      </c>
      <c r="BL213" s="16" t="s">
        <v>138</v>
      </c>
      <c r="BM213" s="188" t="s">
        <v>591</v>
      </c>
    </row>
    <row r="214" spans="1:65" s="2" customFormat="1" ht="11.25">
      <c r="A214" s="33"/>
      <c r="B214" s="34"/>
      <c r="C214" s="35"/>
      <c r="D214" s="190" t="s">
        <v>140</v>
      </c>
      <c r="E214" s="35"/>
      <c r="F214" s="191" t="s">
        <v>268</v>
      </c>
      <c r="G214" s="35"/>
      <c r="H214" s="35"/>
      <c r="I214" s="192"/>
      <c r="J214" s="35"/>
      <c r="K214" s="35"/>
      <c r="L214" s="38"/>
      <c r="M214" s="193"/>
      <c r="N214" s="194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140</v>
      </c>
      <c r="AU214" s="16" t="s">
        <v>78</v>
      </c>
    </row>
    <row r="215" spans="1:65" s="13" customFormat="1" ht="11.25">
      <c r="B215" s="197"/>
      <c r="C215" s="198"/>
      <c r="D215" s="195" t="s">
        <v>154</v>
      </c>
      <c r="E215" s="199" t="s">
        <v>19</v>
      </c>
      <c r="F215" s="200" t="s">
        <v>589</v>
      </c>
      <c r="G215" s="198"/>
      <c r="H215" s="201">
        <v>1570.57</v>
      </c>
      <c r="I215" s="202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154</v>
      </c>
      <c r="AU215" s="207" t="s">
        <v>78</v>
      </c>
      <c r="AV215" s="13" t="s">
        <v>78</v>
      </c>
      <c r="AW215" s="13" t="s">
        <v>31</v>
      </c>
      <c r="AX215" s="13" t="s">
        <v>76</v>
      </c>
      <c r="AY215" s="207" t="s">
        <v>131</v>
      </c>
    </row>
    <row r="216" spans="1:65" s="2" customFormat="1" ht="24.2" customHeight="1">
      <c r="A216" s="33"/>
      <c r="B216" s="34"/>
      <c r="C216" s="177" t="s">
        <v>592</v>
      </c>
      <c r="D216" s="177" t="s">
        <v>133</v>
      </c>
      <c r="E216" s="178" t="s">
        <v>270</v>
      </c>
      <c r="F216" s="179" t="s">
        <v>271</v>
      </c>
      <c r="G216" s="180" t="s">
        <v>136</v>
      </c>
      <c r="H216" s="181">
        <v>1618.6289999999999</v>
      </c>
      <c r="I216" s="182"/>
      <c r="J216" s="183">
        <f>ROUND(I216*H216,2)</f>
        <v>0</v>
      </c>
      <c r="K216" s="179" t="s">
        <v>137</v>
      </c>
      <c r="L216" s="38"/>
      <c r="M216" s="184" t="s">
        <v>19</v>
      </c>
      <c r="N216" s="185" t="s">
        <v>40</v>
      </c>
      <c r="O216" s="63"/>
      <c r="P216" s="186">
        <f>O216*H216</f>
        <v>0</v>
      </c>
      <c r="Q216" s="186">
        <v>0.2268</v>
      </c>
      <c r="R216" s="186">
        <f>Q216*H216</f>
        <v>367.10505719999998</v>
      </c>
      <c r="S216" s="186">
        <v>0</v>
      </c>
      <c r="T216" s="18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8" t="s">
        <v>138</v>
      </c>
      <c r="AT216" s="188" t="s">
        <v>133</v>
      </c>
      <c r="AU216" s="188" t="s">
        <v>78</v>
      </c>
      <c r="AY216" s="16" t="s">
        <v>131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6" t="s">
        <v>76</v>
      </c>
      <c r="BK216" s="189">
        <f>ROUND(I216*H216,2)</f>
        <v>0</v>
      </c>
      <c r="BL216" s="16" t="s">
        <v>138</v>
      </c>
      <c r="BM216" s="188" t="s">
        <v>593</v>
      </c>
    </row>
    <row r="217" spans="1:65" s="2" customFormat="1" ht="11.25">
      <c r="A217" s="33"/>
      <c r="B217" s="34"/>
      <c r="C217" s="35"/>
      <c r="D217" s="190" t="s">
        <v>140</v>
      </c>
      <c r="E217" s="35"/>
      <c r="F217" s="191" t="s">
        <v>273</v>
      </c>
      <c r="G217" s="35"/>
      <c r="H217" s="35"/>
      <c r="I217" s="192"/>
      <c r="J217" s="35"/>
      <c r="K217" s="35"/>
      <c r="L217" s="38"/>
      <c r="M217" s="193"/>
      <c r="N217" s="194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140</v>
      </c>
      <c r="AU217" s="16" t="s">
        <v>78</v>
      </c>
    </row>
    <row r="218" spans="1:65" s="13" customFormat="1" ht="11.25">
      <c r="B218" s="197"/>
      <c r="C218" s="198"/>
      <c r="D218" s="195" t="s">
        <v>154</v>
      </c>
      <c r="E218" s="199" t="s">
        <v>19</v>
      </c>
      <c r="F218" s="200" t="s">
        <v>594</v>
      </c>
      <c r="G218" s="198"/>
      <c r="H218" s="201">
        <v>1618.6289999999999</v>
      </c>
      <c r="I218" s="202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154</v>
      </c>
      <c r="AU218" s="207" t="s">
        <v>78</v>
      </c>
      <c r="AV218" s="13" t="s">
        <v>78</v>
      </c>
      <c r="AW218" s="13" t="s">
        <v>31</v>
      </c>
      <c r="AX218" s="13" t="s">
        <v>76</v>
      </c>
      <c r="AY218" s="207" t="s">
        <v>131</v>
      </c>
    </row>
    <row r="219" spans="1:65" s="2" customFormat="1" ht="24.2" customHeight="1">
      <c r="A219" s="33"/>
      <c r="B219" s="34"/>
      <c r="C219" s="177" t="s">
        <v>595</v>
      </c>
      <c r="D219" s="177" t="s">
        <v>133</v>
      </c>
      <c r="E219" s="178" t="s">
        <v>596</v>
      </c>
      <c r="F219" s="179" t="s">
        <v>597</v>
      </c>
      <c r="G219" s="180" t="s">
        <v>136</v>
      </c>
      <c r="H219" s="181">
        <v>16.751999999999999</v>
      </c>
      <c r="I219" s="182"/>
      <c r="J219" s="183">
        <f>ROUND(I219*H219,2)</f>
        <v>0</v>
      </c>
      <c r="K219" s="179" t="s">
        <v>137</v>
      </c>
      <c r="L219" s="38"/>
      <c r="M219" s="184" t="s">
        <v>19</v>
      </c>
      <c r="N219" s="185" t="s">
        <v>40</v>
      </c>
      <c r="O219" s="63"/>
      <c r="P219" s="186">
        <f>O219*H219</f>
        <v>0</v>
      </c>
      <c r="Q219" s="186">
        <v>0.13403999999999999</v>
      </c>
      <c r="R219" s="186">
        <f>Q219*H219</f>
        <v>2.2454380799999996</v>
      </c>
      <c r="S219" s="186">
        <v>0</v>
      </c>
      <c r="T219" s="18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8" t="s">
        <v>138</v>
      </c>
      <c r="AT219" s="188" t="s">
        <v>133</v>
      </c>
      <c r="AU219" s="188" t="s">
        <v>78</v>
      </c>
      <c r="AY219" s="16" t="s">
        <v>131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6" t="s">
        <v>76</v>
      </c>
      <c r="BK219" s="189">
        <f>ROUND(I219*H219,2)</f>
        <v>0</v>
      </c>
      <c r="BL219" s="16" t="s">
        <v>138</v>
      </c>
      <c r="BM219" s="188" t="s">
        <v>598</v>
      </c>
    </row>
    <row r="220" spans="1:65" s="2" customFormat="1" ht="11.25">
      <c r="A220" s="33"/>
      <c r="B220" s="34"/>
      <c r="C220" s="35"/>
      <c r="D220" s="190" t="s">
        <v>140</v>
      </c>
      <c r="E220" s="35"/>
      <c r="F220" s="191" t="s">
        <v>599</v>
      </c>
      <c r="G220" s="35"/>
      <c r="H220" s="35"/>
      <c r="I220" s="192"/>
      <c r="J220" s="35"/>
      <c r="K220" s="35"/>
      <c r="L220" s="38"/>
      <c r="M220" s="193"/>
      <c r="N220" s="194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140</v>
      </c>
      <c r="AU220" s="16" t="s">
        <v>78</v>
      </c>
    </row>
    <row r="221" spans="1:65" s="13" customFormat="1" ht="11.25">
      <c r="B221" s="197"/>
      <c r="C221" s="198"/>
      <c r="D221" s="195" t="s">
        <v>154</v>
      </c>
      <c r="E221" s="199" t="s">
        <v>19</v>
      </c>
      <c r="F221" s="200" t="s">
        <v>600</v>
      </c>
      <c r="G221" s="198"/>
      <c r="H221" s="201">
        <v>16.751999999999999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154</v>
      </c>
      <c r="AU221" s="207" t="s">
        <v>78</v>
      </c>
      <c r="AV221" s="13" t="s">
        <v>78</v>
      </c>
      <c r="AW221" s="13" t="s">
        <v>31</v>
      </c>
      <c r="AX221" s="13" t="s">
        <v>76</v>
      </c>
      <c r="AY221" s="207" t="s">
        <v>131</v>
      </c>
    </row>
    <row r="222" spans="1:65" s="2" customFormat="1" ht="24.2" customHeight="1">
      <c r="A222" s="33"/>
      <c r="B222" s="34"/>
      <c r="C222" s="177" t="s">
        <v>601</v>
      </c>
      <c r="D222" s="177" t="s">
        <v>133</v>
      </c>
      <c r="E222" s="178" t="s">
        <v>602</v>
      </c>
      <c r="F222" s="179" t="s">
        <v>603</v>
      </c>
      <c r="G222" s="180" t="s">
        <v>136</v>
      </c>
      <c r="H222" s="181">
        <v>16.751999999999999</v>
      </c>
      <c r="I222" s="182"/>
      <c r="J222" s="183">
        <f>ROUND(I222*H222,2)</f>
        <v>0</v>
      </c>
      <c r="K222" s="179" t="s">
        <v>137</v>
      </c>
      <c r="L222" s="38"/>
      <c r="M222" s="184" t="s">
        <v>19</v>
      </c>
      <c r="N222" s="185" t="s">
        <v>40</v>
      </c>
      <c r="O222" s="63"/>
      <c r="P222" s="186">
        <f>O222*H222</f>
        <v>0</v>
      </c>
      <c r="Q222" s="186">
        <v>5.3719999999999997E-2</v>
      </c>
      <c r="R222" s="186">
        <f>Q222*H222</f>
        <v>0.89991743999999985</v>
      </c>
      <c r="S222" s="186">
        <v>0</v>
      </c>
      <c r="T222" s="18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8" t="s">
        <v>138</v>
      </c>
      <c r="AT222" s="188" t="s">
        <v>133</v>
      </c>
      <c r="AU222" s="188" t="s">
        <v>78</v>
      </c>
      <c r="AY222" s="16" t="s">
        <v>131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16" t="s">
        <v>76</v>
      </c>
      <c r="BK222" s="189">
        <f>ROUND(I222*H222,2)</f>
        <v>0</v>
      </c>
      <c r="BL222" s="16" t="s">
        <v>138</v>
      </c>
      <c r="BM222" s="188" t="s">
        <v>604</v>
      </c>
    </row>
    <row r="223" spans="1:65" s="2" customFormat="1" ht="11.25">
      <c r="A223" s="33"/>
      <c r="B223" s="34"/>
      <c r="C223" s="35"/>
      <c r="D223" s="190" t="s">
        <v>140</v>
      </c>
      <c r="E223" s="35"/>
      <c r="F223" s="191" t="s">
        <v>605</v>
      </c>
      <c r="G223" s="35"/>
      <c r="H223" s="35"/>
      <c r="I223" s="192"/>
      <c r="J223" s="35"/>
      <c r="K223" s="35"/>
      <c r="L223" s="38"/>
      <c r="M223" s="193"/>
      <c r="N223" s="194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140</v>
      </c>
      <c r="AU223" s="16" t="s">
        <v>78</v>
      </c>
    </row>
    <row r="224" spans="1:65" s="13" customFormat="1" ht="11.25">
      <c r="B224" s="197"/>
      <c r="C224" s="198"/>
      <c r="D224" s="195" t="s">
        <v>154</v>
      </c>
      <c r="E224" s="199" t="s">
        <v>19</v>
      </c>
      <c r="F224" s="200" t="s">
        <v>600</v>
      </c>
      <c r="G224" s="198"/>
      <c r="H224" s="201">
        <v>16.751999999999999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154</v>
      </c>
      <c r="AU224" s="207" t="s">
        <v>78</v>
      </c>
      <c r="AV224" s="13" t="s">
        <v>78</v>
      </c>
      <c r="AW224" s="13" t="s">
        <v>31</v>
      </c>
      <c r="AX224" s="13" t="s">
        <v>76</v>
      </c>
      <c r="AY224" s="207" t="s">
        <v>131</v>
      </c>
    </row>
    <row r="225" spans="1:65" s="12" customFormat="1" ht="22.9" customHeight="1">
      <c r="B225" s="161"/>
      <c r="C225" s="162"/>
      <c r="D225" s="163" t="s">
        <v>68</v>
      </c>
      <c r="E225" s="175" t="s">
        <v>182</v>
      </c>
      <c r="F225" s="175" t="s">
        <v>606</v>
      </c>
      <c r="G225" s="162"/>
      <c r="H225" s="162"/>
      <c r="I225" s="165"/>
      <c r="J225" s="176">
        <f>BK225</f>
        <v>0</v>
      </c>
      <c r="K225" s="162"/>
      <c r="L225" s="167"/>
      <c r="M225" s="168"/>
      <c r="N225" s="169"/>
      <c r="O225" s="169"/>
      <c r="P225" s="170">
        <f>SUM(P226:P233)</f>
        <v>0</v>
      </c>
      <c r="Q225" s="169"/>
      <c r="R225" s="170">
        <f>SUM(R226:R233)</f>
        <v>2.7896700000000001</v>
      </c>
      <c r="S225" s="169"/>
      <c r="T225" s="171">
        <f>SUM(T226:T233)</f>
        <v>0</v>
      </c>
      <c r="AR225" s="172" t="s">
        <v>76</v>
      </c>
      <c r="AT225" s="173" t="s">
        <v>68</v>
      </c>
      <c r="AU225" s="173" t="s">
        <v>76</v>
      </c>
      <c r="AY225" s="172" t="s">
        <v>131</v>
      </c>
      <c r="BK225" s="174">
        <f>SUM(BK226:BK233)</f>
        <v>0</v>
      </c>
    </row>
    <row r="226" spans="1:65" s="2" customFormat="1" ht="21.75" customHeight="1">
      <c r="A226" s="33"/>
      <c r="B226" s="34"/>
      <c r="C226" s="177" t="s">
        <v>607</v>
      </c>
      <c r="D226" s="177" t="s">
        <v>133</v>
      </c>
      <c r="E226" s="178" t="s">
        <v>608</v>
      </c>
      <c r="F226" s="179" t="s">
        <v>609</v>
      </c>
      <c r="G226" s="180" t="s">
        <v>527</v>
      </c>
      <c r="H226" s="181">
        <v>25</v>
      </c>
      <c r="I226" s="182"/>
      <c r="J226" s="183">
        <f>ROUND(I226*H226,2)</f>
        <v>0</v>
      </c>
      <c r="K226" s="179" t="s">
        <v>137</v>
      </c>
      <c r="L226" s="38"/>
      <c r="M226" s="184" t="s">
        <v>19</v>
      </c>
      <c r="N226" s="185" t="s">
        <v>40</v>
      </c>
      <c r="O226" s="63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8" t="s">
        <v>138</v>
      </c>
      <c r="AT226" s="188" t="s">
        <v>133</v>
      </c>
      <c r="AU226" s="188" t="s">
        <v>78</v>
      </c>
      <c r="AY226" s="16" t="s">
        <v>131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6" t="s">
        <v>76</v>
      </c>
      <c r="BK226" s="189">
        <f>ROUND(I226*H226,2)</f>
        <v>0</v>
      </c>
      <c r="BL226" s="16" t="s">
        <v>138</v>
      </c>
      <c r="BM226" s="188" t="s">
        <v>610</v>
      </c>
    </row>
    <row r="227" spans="1:65" s="2" customFormat="1" ht="11.25">
      <c r="A227" s="33"/>
      <c r="B227" s="34"/>
      <c r="C227" s="35"/>
      <c r="D227" s="190" t="s">
        <v>140</v>
      </c>
      <c r="E227" s="35"/>
      <c r="F227" s="191" t="s">
        <v>611</v>
      </c>
      <c r="G227" s="35"/>
      <c r="H227" s="35"/>
      <c r="I227" s="192"/>
      <c r="J227" s="35"/>
      <c r="K227" s="35"/>
      <c r="L227" s="38"/>
      <c r="M227" s="193"/>
      <c r="N227" s="194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140</v>
      </c>
      <c r="AU227" s="16" t="s">
        <v>78</v>
      </c>
    </row>
    <row r="228" spans="1:65" s="2" customFormat="1" ht="16.5" customHeight="1">
      <c r="A228" s="33"/>
      <c r="B228" s="34"/>
      <c r="C228" s="208" t="s">
        <v>612</v>
      </c>
      <c r="D228" s="208" t="s">
        <v>283</v>
      </c>
      <c r="E228" s="209" t="s">
        <v>613</v>
      </c>
      <c r="F228" s="210" t="s">
        <v>614</v>
      </c>
      <c r="G228" s="211" t="s">
        <v>527</v>
      </c>
      <c r="H228" s="212">
        <v>25</v>
      </c>
      <c r="I228" s="213"/>
      <c r="J228" s="214">
        <f>ROUND(I228*H228,2)</f>
        <v>0</v>
      </c>
      <c r="K228" s="210" t="s">
        <v>137</v>
      </c>
      <c r="L228" s="215"/>
      <c r="M228" s="216" t="s">
        <v>19</v>
      </c>
      <c r="N228" s="217" t="s">
        <v>40</v>
      </c>
      <c r="O228" s="63"/>
      <c r="P228" s="186">
        <f>O228*H228</f>
        <v>0</v>
      </c>
      <c r="Q228" s="186">
        <v>2.8500000000000001E-3</v>
      </c>
      <c r="R228" s="186">
        <f>Q228*H228</f>
        <v>7.1250000000000008E-2</v>
      </c>
      <c r="S228" s="186">
        <v>0</v>
      </c>
      <c r="T228" s="18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8" t="s">
        <v>182</v>
      </c>
      <c r="AT228" s="188" t="s">
        <v>283</v>
      </c>
      <c r="AU228" s="188" t="s">
        <v>78</v>
      </c>
      <c r="AY228" s="16" t="s">
        <v>131</v>
      </c>
      <c r="BE228" s="189">
        <f>IF(N228="základní",J228,0)</f>
        <v>0</v>
      </c>
      <c r="BF228" s="189">
        <f>IF(N228="snížená",J228,0)</f>
        <v>0</v>
      </c>
      <c r="BG228" s="189">
        <f>IF(N228="zákl. přenesená",J228,0)</f>
        <v>0</v>
      </c>
      <c r="BH228" s="189">
        <f>IF(N228="sníž. přenesená",J228,0)</f>
        <v>0</v>
      </c>
      <c r="BI228" s="189">
        <f>IF(N228="nulová",J228,0)</f>
        <v>0</v>
      </c>
      <c r="BJ228" s="16" t="s">
        <v>76</v>
      </c>
      <c r="BK228" s="189">
        <f>ROUND(I228*H228,2)</f>
        <v>0</v>
      </c>
      <c r="BL228" s="16" t="s">
        <v>138</v>
      </c>
      <c r="BM228" s="188" t="s">
        <v>615</v>
      </c>
    </row>
    <row r="229" spans="1:65" s="2" customFormat="1" ht="16.5" customHeight="1">
      <c r="A229" s="33"/>
      <c r="B229" s="34"/>
      <c r="C229" s="177" t="s">
        <v>616</v>
      </c>
      <c r="D229" s="177" t="s">
        <v>133</v>
      </c>
      <c r="E229" s="178" t="s">
        <v>617</v>
      </c>
      <c r="F229" s="179" t="s">
        <v>618</v>
      </c>
      <c r="G229" s="180" t="s">
        <v>279</v>
      </c>
      <c r="H229" s="181">
        <v>2</v>
      </c>
      <c r="I229" s="182"/>
      <c r="J229" s="183">
        <f>ROUND(I229*H229,2)</f>
        <v>0</v>
      </c>
      <c r="K229" s="179" t="s">
        <v>137</v>
      </c>
      <c r="L229" s="38"/>
      <c r="M229" s="184" t="s">
        <v>19</v>
      </c>
      <c r="N229" s="185" t="s">
        <v>40</v>
      </c>
      <c r="O229" s="63"/>
      <c r="P229" s="186">
        <f>O229*H229</f>
        <v>0</v>
      </c>
      <c r="Q229" s="186">
        <v>1.29291</v>
      </c>
      <c r="R229" s="186">
        <f>Q229*H229</f>
        <v>2.58582</v>
      </c>
      <c r="S229" s="186">
        <v>0</v>
      </c>
      <c r="T229" s="18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8" t="s">
        <v>138</v>
      </c>
      <c r="AT229" s="188" t="s">
        <v>133</v>
      </c>
      <c r="AU229" s="188" t="s">
        <v>78</v>
      </c>
      <c r="AY229" s="16" t="s">
        <v>131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6" t="s">
        <v>76</v>
      </c>
      <c r="BK229" s="189">
        <f>ROUND(I229*H229,2)</f>
        <v>0</v>
      </c>
      <c r="BL229" s="16" t="s">
        <v>138</v>
      </c>
      <c r="BM229" s="188" t="s">
        <v>619</v>
      </c>
    </row>
    <row r="230" spans="1:65" s="2" customFormat="1" ht="11.25">
      <c r="A230" s="33"/>
      <c r="B230" s="34"/>
      <c r="C230" s="35"/>
      <c r="D230" s="190" t="s">
        <v>140</v>
      </c>
      <c r="E230" s="35"/>
      <c r="F230" s="191" t="s">
        <v>620</v>
      </c>
      <c r="G230" s="35"/>
      <c r="H230" s="35"/>
      <c r="I230" s="192"/>
      <c r="J230" s="35"/>
      <c r="K230" s="35"/>
      <c r="L230" s="38"/>
      <c r="M230" s="193"/>
      <c r="N230" s="194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140</v>
      </c>
      <c r="AU230" s="16" t="s">
        <v>78</v>
      </c>
    </row>
    <row r="231" spans="1:65" s="2" customFormat="1" ht="16.5" customHeight="1">
      <c r="A231" s="33"/>
      <c r="B231" s="34"/>
      <c r="C231" s="177" t="s">
        <v>621</v>
      </c>
      <c r="D231" s="177" t="s">
        <v>133</v>
      </c>
      <c r="E231" s="178" t="s">
        <v>622</v>
      </c>
      <c r="F231" s="179" t="s">
        <v>623</v>
      </c>
      <c r="G231" s="180" t="s">
        <v>279</v>
      </c>
      <c r="H231" s="181">
        <v>1</v>
      </c>
      <c r="I231" s="182"/>
      <c r="J231" s="183">
        <f>ROUND(I231*H231,2)</f>
        <v>0</v>
      </c>
      <c r="K231" s="179" t="s">
        <v>137</v>
      </c>
      <c r="L231" s="38"/>
      <c r="M231" s="184" t="s">
        <v>19</v>
      </c>
      <c r="N231" s="185" t="s">
        <v>40</v>
      </c>
      <c r="O231" s="63"/>
      <c r="P231" s="186">
        <f>O231*H231</f>
        <v>0</v>
      </c>
      <c r="Q231" s="186">
        <v>0.1326</v>
      </c>
      <c r="R231" s="186">
        <f>Q231*H231</f>
        <v>0.1326</v>
      </c>
      <c r="S231" s="186">
        <v>0</v>
      </c>
      <c r="T231" s="18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8" t="s">
        <v>138</v>
      </c>
      <c r="AT231" s="188" t="s">
        <v>133</v>
      </c>
      <c r="AU231" s="188" t="s">
        <v>78</v>
      </c>
      <c r="AY231" s="16" t="s">
        <v>131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6" t="s">
        <v>76</v>
      </c>
      <c r="BK231" s="189">
        <f>ROUND(I231*H231,2)</f>
        <v>0</v>
      </c>
      <c r="BL231" s="16" t="s">
        <v>138</v>
      </c>
      <c r="BM231" s="188" t="s">
        <v>624</v>
      </c>
    </row>
    <row r="232" spans="1:65" s="2" customFormat="1" ht="11.25">
      <c r="A232" s="33"/>
      <c r="B232" s="34"/>
      <c r="C232" s="35"/>
      <c r="D232" s="190" t="s">
        <v>140</v>
      </c>
      <c r="E232" s="35"/>
      <c r="F232" s="191" t="s">
        <v>625</v>
      </c>
      <c r="G232" s="35"/>
      <c r="H232" s="35"/>
      <c r="I232" s="192"/>
      <c r="J232" s="35"/>
      <c r="K232" s="35"/>
      <c r="L232" s="38"/>
      <c r="M232" s="193"/>
      <c r="N232" s="194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140</v>
      </c>
      <c r="AU232" s="16" t="s">
        <v>78</v>
      </c>
    </row>
    <row r="233" spans="1:65" s="2" customFormat="1" ht="16.5" customHeight="1">
      <c r="A233" s="33"/>
      <c r="B233" s="34"/>
      <c r="C233" s="208" t="s">
        <v>626</v>
      </c>
      <c r="D233" s="208" t="s">
        <v>283</v>
      </c>
      <c r="E233" s="209" t="s">
        <v>627</v>
      </c>
      <c r="F233" s="210" t="s">
        <v>628</v>
      </c>
      <c r="G233" s="211" t="s">
        <v>335</v>
      </c>
      <c r="H233" s="212">
        <v>1</v>
      </c>
      <c r="I233" s="213"/>
      <c r="J233" s="214">
        <f>ROUND(I233*H233,2)</f>
        <v>0</v>
      </c>
      <c r="K233" s="210" t="s">
        <v>19</v>
      </c>
      <c r="L233" s="215"/>
      <c r="M233" s="216" t="s">
        <v>19</v>
      </c>
      <c r="N233" s="217" t="s">
        <v>40</v>
      </c>
      <c r="O233" s="63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8" t="s">
        <v>182</v>
      </c>
      <c r="AT233" s="188" t="s">
        <v>283</v>
      </c>
      <c r="AU233" s="188" t="s">
        <v>78</v>
      </c>
      <c r="AY233" s="16" t="s">
        <v>131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6" t="s">
        <v>76</v>
      </c>
      <c r="BK233" s="189">
        <f>ROUND(I233*H233,2)</f>
        <v>0</v>
      </c>
      <c r="BL233" s="16" t="s">
        <v>138</v>
      </c>
      <c r="BM233" s="188" t="s">
        <v>629</v>
      </c>
    </row>
    <row r="234" spans="1:65" s="12" customFormat="1" ht="22.9" customHeight="1">
      <c r="B234" s="161"/>
      <c r="C234" s="162"/>
      <c r="D234" s="163" t="s">
        <v>68</v>
      </c>
      <c r="E234" s="175" t="s">
        <v>189</v>
      </c>
      <c r="F234" s="175" t="s">
        <v>275</v>
      </c>
      <c r="G234" s="162"/>
      <c r="H234" s="162"/>
      <c r="I234" s="165"/>
      <c r="J234" s="176">
        <f>BK234</f>
        <v>0</v>
      </c>
      <c r="K234" s="162"/>
      <c r="L234" s="167"/>
      <c r="M234" s="168"/>
      <c r="N234" s="169"/>
      <c r="O234" s="169"/>
      <c r="P234" s="170">
        <f>SUM(P235:P245)</f>
        <v>0</v>
      </c>
      <c r="Q234" s="169"/>
      <c r="R234" s="170">
        <f>SUM(R235:R245)</f>
        <v>48.984133</v>
      </c>
      <c r="S234" s="169"/>
      <c r="T234" s="171">
        <f>SUM(T235:T245)</f>
        <v>2.1339999999999999</v>
      </c>
      <c r="AR234" s="172" t="s">
        <v>76</v>
      </c>
      <c r="AT234" s="173" t="s">
        <v>68</v>
      </c>
      <c r="AU234" s="173" t="s">
        <v>76</v>
      </c>
      <c r="AY234" s="172" t="s">
        <v>131</v>
      </c>
      <c r="BK234" s="174">
        <f>SUM(BK235:BK245)</f>
        <v>0</v>
      </c>
    </row>
    <row r="235" spans="1:65" s="2" customFormat="1" ht="21.75" customHeight="1">
      <c r="A235" s="33"/>
      <c r="B235" s="34"/>
      <c r="C235" s="177" t="s">
        <v>630</v>
      </c>
      <c r="D235" s="177" t="s">
        <v>133</v>
      </c>
      <c r="E235" s="178" t="s">
        <v>631</v>
      </c>
      <c r="F235" s="179" t="s">
        <v>632</v>
      </c>
      <c r="G235" s="180" t="s">
        <v>279</v>
      </c>
      <c r="H235" s="181">
        <v>2</v>
      </c>
      <c r="I235" s="182"/>
      <c r="J235" s="183">
        <f>ROUND(I235*H235,2)</f>
        <v>0</v>
      </c>
      <c r="K235" s="179" t="s">
        <v>137</v>
      </c>
      <c r="L235" s="38"/>
      <c r="M235" s="184" t="s">
        <v>19</v>
      </c>
      <c r="N235" s="185" t="s">
        <v>40</v>
      </c>
      <c r="O235" s="63"/>
      <c r="P235" s="186">
        <f>O235*H235</f>
        <v>0</v>
      </c>
      <c r="Q235" s="186">
        <v>16.75142</v>
      </c>
      <c r="R235" s="186">
        <f>Q235*H235</f>
        <v>33.502839999999999</v>
      </c>
      <c r="S235" s="186">
        <v>0</v>
      </c>
      <c r="T235" s="18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8" t="s">
        <v>138</v>
      </c>
      <c r="AT235" s="188" t="s">
        <v>133</v>
      </c>
      <c r="AU235" s="188" t="s">
        <v>78</v>
      </c>
      <c r="AY235" s="16" t="s">
        <v>131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6" t="s">
        <v>76</v>
      </c>
      <c r="BK235" s="189">
        <f>ROUND(I235*H235,2)</f>
        <v>0</v>
      </c>
      <c r="BL235" s="16" t="s">
        <v>138</v>
      </c>
      <c r="BM235" s="188" t="s">
        <v>633</v>
      </c>
    </row>
    <row r="236" spans="1:65" s="2" customFormat="1" ht="11.25">
      <c r="A236" s="33"/>
      <c r="B236" s="34"/>
      <c r="C236" s="35"/>
      <c r="D236" s="190" t="s">
        <v>140</v>
      </c>
      <c r="E236" s="35"/>
      <c r="F236" s="191" t="s">
        <v>634</v>
      </c>
      <c r="G236" s="35"/>
      <c r="H236" s="35"/>
      <c r="I236" s="192"/>
      <c r="J236" s="35"/>
      <c r="K236" s="35"/>
      <c r="L236" s="38"/>
      <c r="M236" s="193"/>
      <c r="N236" s="194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140</v>
      </c>
      <c r="AU236" s="16" t="s">
        <v>78</v>
      </c>
    </row>
    <row r="237" spans="1:65" s="2" customFormat="1" ht="16.5" customHeight="1">
      <c r="A237" s="33"/>
      <c r="B237" s="34"/>
      <c r="C237" s="177" t="s">
        <v>635</v>
      </c>
      <c r="D237" s="177" t="s">
        <v>133</v>
      </c>
      <c r="E237" s="178" t="s">
        <v>636</v>
      </c>
      <c r="F237" s="179" t="s">
        <v>637</v>
      </c>
      <c r="G237" s="180" t="s">
        <v>527</v>
      </c>
      <c r="H237" s="181">
        <v>7.5</v>
      </c>
      <c r="I237" s="182"/>
      <c r="J237" s="183">
        <f>ROUND(I237*H237,2)</f>
        <v>0</v>
      </c>
      <c r="K237" s="179" t="s">
        <v>137</v>
      </c>
      <c r="L237" s="38"/>
      <c r="M237" s="184" t="s">
        <v>19</v>
      </c>
      <c r="N237" s="185" t="s">
        <v>40</v>
      </c>
      <c r="O237" s="63"/>
      <c r="P237" s="186">
        <f>O237*H237</f>
        <v>0</v>
      </c>
      <c r="Q237" s="186">
        <v>0.88534999999999997</v>
      </c>
      <c r="R237" s="186">
        <f>Q237*H237</f>
        <v>6.6401249999999994</v>
      </c>
      <c r="S237" s="186">
        <v>0</v>
      </c>
      <c r="T237" s="18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8" t="s">
        <v>138</v>
      </c>
      <c r="AT237" s="188" t="s">
        <v>133</v>
      </c>
      <c r="AU237" s="188" t="s">
        <v>78</v>
      </c>
      <c r="AY237" s="16" t="s">
        <v>131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6" t="s">
        <v>76</v>
      </c>
      <c r="BK237" s="189">
        <f>ROUND(I237*H237,2)</f>
        <v>0</v>
      </c>
      <c r="BL237" s="16" t="s">
        <v>138</v>
      </c>
      <c r="BM237" s="188" t="s">
        <v>638</v>
      </c>
    </row>
    <row r="238" spans="1:65" s="2" customFormat="1" ht="11.25">
      <c r="A238" s="33"/>
      <c r="B238" s="34"/>
      <c r="C238" s="35"/>
      <c r="D238" s="190" t="s">
        <v>140</v>
      </c>
      <c r="E238" s="35"/>
      <c r="F238" s="191" t="s">
        <v>639</v>
      </c>
      <c r="G238" s="35"/>
      <c r="H238" s="35"/>
      <c r="I238" s="192"/>
      <c r="J238" s="35"/>
      <c r="K238" s="35"/>
      <c r="L238" s="38"/>
      <c r="M238" s="193"/>
      <c r="N238" s="194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140</v>
      </c>
      <c r="AU238" s="16" t="s">
        <v>78</v>
      </c>
    </row>
    <row r="239" spans="1:65" s="2" customFormat="1" ht="16.5" customHeight="1">
      <c r="A239" s="33"/>
      <c r="B239" s="34"/>
      <c r="C239" s="208" t="s">
        <v>640</v>
      </c>
      <c r="D239" s="208" t="s">
        <v>283</v>
      </c>
      <c r="E239" s="209" t="s">
        <v>641</v>
      </c>
      <c r="F239" s="210" t="s">
        <v>642</v>
      </c>
      <c r="G239" s="211" t="s">
        <v>279</v>
      </c>
      <c r="H239" s="212">
        <v>3</v>
      </c>
      <c r="I239" s="213"/>
      <c r="J239" s="214">
        <f>ROUND(I239*H239,2)</f>
        <v>0</v>
      </c>
      <c r="K239" s="210" t="s">
        <v>19</v>
      </c>
      <c r="L239" s="215"/>
      <c r="M239" s="216" t="s">
        <v>19</v>
      </c>
      <c r="N239" s="217" t="s">
        <v>40</v>
      </c>
      <c r="O239" s="63"/>
      <c r="P239" s="186">
        <f>O239*H239</f>
        <v>0</v>
      </c>
      <c r="Q239" s="186">
        <v>1.5</v>
      </c>
      <c r="R239" s="186">
        <f>Q239*H239</f>
        <v>4.5</v>
      </c>
      <c r="S239" s="186">
        <v>0</v>
      </c>
      <c r="T239" s="18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8" t="s">
        <v>182</v>
      </c>
      <c r="AT239" s="188" t="s">
        <v>283</v>
      </c>
      <c r="AU239" s="188" t="s">
        <v>78</v>
      </c>
      <c r="AY239" s="16" t="s">
        <v>131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6" t="s">
        <v>76</v>
      </c>
      <c r="BK239" s="189">
        <f>ROUND(I239*H239,2)</f>
        <v>0</v>
      </c>
      <c r="BL239" s="16" t="s">
        <v>138</v>
      </c>
      <c r="BM239" s="188" t="s">
        <v>643</v>
      </c>
    </row>
    <row r="240" spans="1:65" s="2" customFormat="1" ht="16.5" customHeight="1">
      <c r="A240" s="33"/>
      <c r="B240" s="34"/>
      <c r="C240" s="177" t="s">
        <v>644</v>
      </c>
      <c r="D240" s="177" t="s">
        <v>133</v>
      </c>
      <c r="E240" s="178" t="s">
        <v>645</v>
      </c>
      <c r="F240" s="179" t="s">
        <v>646</v>
      </c>
      <c r="G240" s="180" t="s">
        <v>149</v>
      </c>
      <c r="H240" s="181">
        <v>1.728</v>
      </c>
      <c r="I240" s="182"/>
      <c r="J240" s="183">
        <f>ROUND(I240*H240,2)</f>
        <v>0</v>
      </c>
      <c r="K240" s="179" t="s">
        <v>137</v>
      </c>
      <c r="L240" s="38"/>
      <c r="M240" s="184" t="s">
        <v>19</v>
      </c>
      <c r="N240" s="185" t="s">
        <v>40</v>
      </c>
      <c r="O240" s="63"/>
      <c r="P240" s="186">
        <f>O240*H240</f>
        <v>0</v>
      </c>
      <c r="Q240" s="186">
        <v>2.5122499999999999</v>
      </c>
      <c r="R240" s="186">
        <f>Q240*H240</f>
        <v>4.3411679999999997</v>
      </c>
      <c r="S240" s="186">
        <v>0</v>
      </c>
      <c r="T240" s="18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8" t="s">
        <v>138</v>
      </c>
      <c r="AT240" s="188" t="s">
        <v>133</v>
      </c>
      <c r="AU240" s="188" t="s">
        <v>78</v>
      </c>
      <c r="AY240" s="16" t="s">
        <v>131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6" t="s">
        <v>76</v>
      </c>
      <c r="BK240" s="189">
        <f>ROUND(I240*H240,2)</f>
        <v>0</v>
      </c>
      <c r="BL240" s="16" t="s">
        <v>138</v>
      </c>
      <c r="BM240" s="188" t="s">
        <v>647</v>
      </c>
    </row>
    <row r="241" spans="1:65" s="2" customFormat="1" ht="11.25">
      <c r="A241" s="33"/>
      <c r="B241" s="34"/>
      <c r="C241" s="35"/>
      <c r="D241" s="190" t="s">
        <v>140</v>
      </c>
      <c r="E241" s="35"/>
      <c r="F241" s="191" t="s">
        <v>648</v>
      </c>
      <c r="G241" s="35"/>
      <c r="H241" s="35"/>
      <c r="I241" s="192"/>
      <c r="J241" s="35"/>
      <c r="K241" s="35"/>
      <c r="L241" s="38"/>
      <c r="M241" s="193"/>
      <c r="N241" s="194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140</v>
      </c>
      <c r="AU241" s="16" t="s">
        <v>78</v>
      </c>
    </row>
    <row r="242" spans="1:65" s="13" customFormat="1" ht="11.25">
      <c r="B242" s="197"/>
      <c r="C242" s="198"/>
      <c r="D242" s="195" t="s">
        <v>154</v>
      </c>
      <c r="E242" s="199" t="s">
        <v>19</v>
      </c>
      <c r="F242" s="200" t="s">
        <v>649</v>
      </c>
      <c r="G242" s="198"/>
      <c r="H242" s="201">
        <v>1.728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154</v>
      </c>
      <c r="AU242" s="207" t="s">
        <v>78</v>
      </c>
      <c r="AV242" s="13" t="s">
        <v>78</v>
      </c>
      <c r="AW242" s="13" t="s">
        <v>31</v>
      </c>
      <c r="AX242" s="13" t="s">
        <v>76</v>
      </c>
      <c r="AY242" s="207" t="s">
        <v>131</v>
      </c>
    </row>
    <row r="243" spans="1:65" s="2" customFormat="1" ht="44.25" customHeight="1">
      <c r="A243" s="33"/>
      <c r="B243" s="34"/>
      <c r="C243" s="177" t="s">
        <v>650</v>
      </c>
      <c r="D243" s="177" t="s">
        <v>133</v>
      </c>
      <c r="E243" s="178" t="s">
        <v>651</v>
      </c>
      <c r="F243" s="179" t="s">
        <v>652</v>
      </c>
      <c r="G243" s="180" t="s">
        <v>527</v>
      </c>
      <c r="H243" s="181">
        <v>22</v>
      </c>
      <c r="I243" s="182"/>
      <c r="J243" s="183">
        <f>ROUND(I243*H243,2)</f>
        <v>0</v>
      </c>
      <c r="K243" s="179" t="s">
        <v>137</v>
      </c>
      <c r="L243" s="38"/>
      <c r="M243" s="184" t="s">
        <v>19</v>
      </c>
      <c r="N243" s="185" t="s">
        <v>40</v>
      </c>
      <c r="O243" s="63"/>
      <c r="P243" s="186">
        <f>O243*H243</f>
        <v>0</v>
      </c>
      <c r="Q243" s="186">
        <v>0</v>
      </c>
      <c r="R243" s="186">
        <f>Q243*H243</f>
        <v>0</v>
      </c>
      <c r="S243" s="186">
        <v>9.7000000000000003E-2</v>
      </c>
      <c r="T243" s="187">
        <f>S243*H243</f>
        <v>2.1339999999999999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8" t="s">
        <v>138</v>
      </c>
      <c r="AT243" s="188" t="s">
        <v>133</v>
      </c>
      <c r="AU243" s="188" t="s">
        <v>78</v>
      </c>
      <c r="AY243" s="16" t="s">
        <v>131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6" t="s">
        <v>76</v>
      </c>
      <c r="BK243" s="189">
        <f>ROUND(I243*H243,2)</f>
        <v>0</v>
      </c>
      <c r="BL243" s="16" t="s">
        <v>138</v>
      </c>
      <c r="BM243" s="188" t="s">
        <v>653</v>
      </c>
    </row>
    <row r="244" spans="1:65" s="2" customFormat="1" ht="11.25">
      <c r="A244" s="33"/>
      <c r="B244" s="34"/>
      <c r="C244" s="35"/>
      <c r="D244" s="190" t="s">
        <v>140</v>
      </c>
      <c r="E244" s="35"/>
      <c r="F244" s="191" t="s">
        <v>654</v>
      </c>
      <c r="G244" s="35"/>
      <c r="H244" s="35"/>
      <c r="I244" s="192"/>
      <c r="J244" s="35"/>
      <c r="K244" s="35"/>
      <c r="L244" s="38"/>
      <c r="M244" s="193"/>
      <c r="N244" s="194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140</v>
      </c>
      <c r="AU244" s="16" t="s">
        <v>78</v>
      </c>
    </row>
    <row r="245" spans="1:65" s="2" customFormat="1" ht="146.25">
      <c r="A245" s="33"/>
      <c r="B245" s="34"/>
      <c r="C245" s="35"/>
      <c r="D245" s="195" t="s">
        <v>152</v>
      </c>
      <c r="E245" s="35"/>
      <c r="F245" s="196" t="s">
        <v>655</v>
      </c>
      <c r="G245" s="35"/>
      <c r="H245" s="35"/>
      <c r="I245" s="192"/>
      <c r="J245" s="35"/>
      <c r="K245" s="35"/>
      <c r="L245" s="38"/>
      <c r="M245" s="193"/>
      <c r="N245" s="194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152</v>
      </c>
      <c r="AU245" s="16" t="s">
        <v>78</v>
      </c>
    </row>
    <row r="246" spans="1:65" s="12" customFormat="1" ht="22.9" customHeight="1">
      <c r="B246" s="161"/>
      <c r="C246" s="162"/>
      <c r="D246" s="163" t="s">
        <v>68</v>
      </c>
      <c r="E246" s="175" t="s">
        <v>656</v>
      </c>
      <c r="F246" s="175" t="s">
        <v>657</v>
      </c>
      <c r="G246" s="162"/>
      <c r="H246" s="162"/>
      <c r="I246" s="165"/>
      <c r="J246" s="176">
        <f>BK246</f>
        <v>0</v>
      </c>
      <c r="K246" s="162"/>
      <c r="L246" s="167"/>
      <c r="M246" s="168"/>
      <c r="N246" s="169"/>
      <c r="O246" s="169"/>
      <c r="P246" s="170">
        <f>SUM(P247:P253)</f>
        <v>0</v>
      </c>
      <c r="Q246" s="169"/>
      <c r="R246" s="170">
        <f>SUM(R247:R253)</f>
        <v>0</v>
      </c>
      <c r="S246" s="169"/>
      <c r="T246" s="171">
        <f>SUM(T247:T253)</f>
        <v>0</v>
      </c>
      <c r="AR246" s="172" t="s">
        <v>76</v>
      </c>
      <c r="AT246" s="173" t="s">
        <v>68</v>
      </c>
      <c r="AU246" s="173" t="s">
        <v>76</v>
      </c>
      <c r="AY246" s="172" t="s">
        <v>131</v>
      </c>
      <c r="BK246" s="174">
        <f>SUM(BK247:BK253)</f>
        <v>0</v>
      </c>
    </row>
    <row r="247" spans="1:65" s="2" customFormat="1" ht="24.2" customHeight="1">
      <c r="A247" s="33"/>
      <c r="B247" s="34"/>
      <c r="C247" s="177" t="s">
        <v>658</v>
      </c>
      <c r="D247" s="177" t="s">
        <v>133</v>
      </c>
      <c r="E247" s="178" t="s">
        <v>659</v>
      </c>
      <c r="F247" s="179" t="s">
        <v>197</v>
      </c>
      <c r="G247" s="180" t="s">
        <v>198</v>
      </c>
      <c r="H247" s="181">
        <v>2.1339999999999999</v>
      </c>
      <c r="I247" s="182"/>
      <c r="J247" s="183">
        <f>ROUND(I247*H247,2)</f>
        <v>0</v>
      </c>
      <c r="K247" s="179" t="s">
        <v>137</v>
      </c>
      <c r="L247" s="38"/>
      <c r="M247" s="184" t="s">
        <v>19</v>
      </c>
      <c r="N247" s="185" t="s">
        <v>40</v>
      </c>
      <c r="O247" s="63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8" t="s">
        <v>138</v>
      </c>
      <c r="AT247" s="188" t="s">
        <v>133</v>
      </c>
      <c r="AU247" s="188" t="s">
        <v>78</v>
      </c>
      <c r="AY247" s="16" t="s">
        <v>131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6" t="s">
        <v>76</v>
      </c>
      <c r="BK247" s="189">
        <f>ROUND(I247*H247,2)</f>
        <v>0</v>
      </c>
      <c r="BL247" s="16" t="s">
        <v>138</v>
      </c>
      <c r="BM247" s="188" t="s">
        <v>660</v>
      </c>
    </row>
    <row r="248" spans="1:65" s="2" customFormat="1" ht="11.25">
      <c r="A248" s="33"/>
      <c r="B248" s="34"/>
      <c r="C248" s="35"/>
      <c r="D248" s="190" t="s">
        <v>140</v>
      </c>
      <c r="E248" s="35"/>
      <c r="F248" s="191" t="s">
        <v>661</v>
      </c>
      <c r="G248" s="35"/>
      <c r="H248" s="35"/>
      <c r="I248" s="192"/>
      <c r="J248" s="35"/>
      <c r="K248" s="35"/>
      <c r="L248" s="38"/>
      <c r="M248" s="193"/>
      <c r="N248" s="194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140</v>
      </c>
      <c r="AU248" s="16" t="s">
        <v>78</v>
      </c>
    </row>
    <row r="249" spans="1:65" s="2" customFormat="1" ht="24.2" customHeight="1">
      <c r="A249" s="33"/>
      <c r="B249" s="34"/>
      <c r="C249" s="177" t="s">
        <v>662</v>
      </c>
      <c r="D249" s="177" t="s">
        <v>133</v>
      </c>
      <c r="E249" s="178" t="s">
        <v>663</v>
      </c>
      <c r="F249" s="179" t="s">
        <v>664</v>
      </c>
      <c r="G249" s="180" t="s">
        <v>198</v>
      </c>
      <c r="H249" s="181">
        <v>2.1339999999999999</v>
      </c>
      <c r="I249" s="182"/>
      <c r="J249" s="183">
        <f>ROUND(I249*H249,2)</f>
        <v>0</v>
      </c>
      <c r="K249" s="179" t="s">
        <v>137</v>
      </c>
      <c r="L249" s="38"/>
      <c r="M249" s="184" t="s">
        <v>19</v>
      </c>
      <c r="N249" s="185" t="s">
        <v>40</v>
      </c>
      <c r="O249" s="63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8" t="s">
        <v>138</v>
      </c>
      <c r="AT249" s="188" t="s">
        <v>133</v>
      </c>
      <c r="AU249" s="188" t="s">
        <v>78</v>
      </c>
      <c r="AY249" s="16" t="s">
        <v>131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6" t="s">
        <v>76</v>
      </c>
      <c r="BK249" s="189">
        <f>ROUND(I249*H249,2)</f>
        <v>0</v>
      </c>
      <c r="BL249" s="16" t="s">
        <v>138</v>
      </c>
      <c r="BM249" s="188" t="s">
        <v>665</v>
      </c>
    </row>
    <row r="250" spans="1:65" s="2" customFormat="1" ht="11.25">
      <c r="A250" s="33"/>
      <c r="B250" s="34"/>
      <c r="C250" s="35"/>
      <c r="D250" s="190" t="s">
        <v>140</v>
      </c>
      <c r="E250" s="35"/>
      <c r="F250" s="191" t="s">
        <v>666</v>
      </c>
      <c r="G250" s="35"/>
      <c r="H250" s="35"/>
      <c r="I250" s="192"/>
      <c r="J250" s="35"/>
      <c r="K250" s="35"/>
      <c r="L250" s="38"/>
      <c r="M250" s="193"/>
      <c r="N250" s="194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140</v>
      </c>
      <c r="AU250" s="16" t="s">
        <v>78</v>
      </c>
    </row>
    <row r="251" spans="1:65" s="2" customFormat="1" ht="24.2" customHeight="1">
      <c r="A251" s="33"/>
      <c r="B251" s="34"/>
      <c r="C251" s="177" t="s">
        <v>667</v>
      </c>
      <c r="D251" s="177" t="s">
        <v>133</v>
      </c>
      <c r="E251" s="178" t="s">
        <v>668</v>
      </c>
      <c r="F251" s="179" t="s">
        <v>669</v>
      </c>
      <c r="G251" s="180" t="s">
        <v>198</v>
      </c>
      <c r="H251" s="181">
        <v>4.2679999999999998</v>
      </c>
      <c r="I251" s="182"/>
      <c r="J251" s="183">
        <f>ROUND(I251*H251,2)</f>
        <v>0</v>
      </c>
      <c r="K251" s="179" t="s">
        <v>137</v>
      </c>
      <c r="L251" s="38"/>
      <c r="M251" s="184" t="s">
        <v>19</v>
      </c>
      <c r="N251" s="185" t="s">
        <v>40</v>
      </c>
      <c r="O251" s="63"/>
      <c r="P251" s="186">
        <f>O251*H251</f>
        <v>0</v>
      </c>
      <c r="Q251" s="186">
        <v>0</v>
      </c>
      <c r="R251" s="186">
        <f>Q251*H251</f>
        <v>0</v>
      </c>
      <c r="S251" s="186">
        <v>0</v>
      </c>
      <c r="T251" s="18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8" t="s">
        <v>138</v>
      </c>
      <c r="AT251" s="188" t="s">
        <v>133</v>
      </c>
      <c r="AU251" s="188" t="s">
        <v>78</v>
      </c>
      <c r="AY251" s="16" t="s">
        <v>131</v>
      </c>
      <c r="BE251" s="189">
        <f>IF(N251="základní",J251,0)</f>
        <v>0</v>
      </c>
      <c r="BF251" s="189">
        <f>IF(N251="snížená",J251,0)</f>
        <v>0</v>
      </c>
      <c r="BG251" s="189">
        <f>IF(N251="zákl. přenesená",J251,0)</f>
        <v>0</v>
      </c>
      <c r="BH251" s="189">
        <f>IF(N251="sníž. přenesená",J251,0)</f>
        <v>0</v>
      </c>
      <c r="BI251" s="189">
        <f>IF(N251="nulová",J251,0)</f>
        <v>0</v>
      </c>
      <c r="BJ251" s="16" t="s">
        <v>76</v>
      </c>
      <c r="BK251" s="189">
        <f>ROUND(I251*H251,2)</f>
        <v>0</v>
      </c>
      <c r="BL251" s="16" t="s">
        <v>138</v>
      </c>
      <c r="BM251" s="188" t="s">
        <v>670</v>
      </c>
    </row>
    <row r="252" spans="1:65" s="2" customFormat="1" ht="11.25">
      <c r="A252" s="33"/>
      <c r="B252" s="34"/>
      <c r="C252" s="35"/>
      <c r="D252" s="190" t="s">
        <v>140</v>
      </c>
      <c r="E252" s="35"/>
      <c r="F252" s="191" t="s">
        <v>671</v>
      </c>
      <c r="G252" s="35"/>
      <c r="H252" s="35"/>
      <c r="I252" s="192"/>
      <c r="J252" s="35"/>
      <c r="K252" s="35"/>
      <c r="L252" s="38"/>
      <c r="M252" s="193"/>
      <c r="N252" s="194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140</v>
      </c>
      <c r="AU252" s="16" t="s">
        <v>78</v>
      </c>
    </row>
    <row r="253" spans="1:65" s="13" customFormat="1" ht="11.25">
      <c r="B253" s="197"/>
      <c r="C253" s="198"/>
      <c r="D253" s="195" t="s">
        <v>154</v>
      </c>
      <c r="E253" s="199" t="s">
        <v>19</v>
      </c>
      <c r="F253" s="200" t="s">
        <v>672</v>
      </c>
      <c r="G253" s="198"/>
      <c r="H253" s="201">
        <v>4.2679999999999998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154</v>
      </c>
      <c r="AU253" s="207" t="s">
        <v>78</v>
      </c>
      <c r="AV253" s="13" t="s">
        <v>78</v>
      </c>
      <c r="AW253" s="13" t="s">
        <v>31</v>
      </c>
      <c r="AX253" s="13" t="s">
        <v>76</v>
      </c>
      <c r="AY253" s="207" t="s">
        <v>131</v>
      </c>
    </row>
    <row r="254" spans="1:65" s="12" customFormat="1" ht="22.9" customHeight="1">
      <c r="B254" s="161"/>
      <c r="C254" s="162"/>
      <c r="D254" s="163" t="s">
        <v>68</v>
      </c>
      <c r="E254" s="175" t="s">
        <v>287</v>
      </c>
      <c r="F254" s="175" t="s">
        <v>288</v>
      </c>
      <c r="G254" s="162"/>
      <c r="H254" s="162"/>
      <c r="I254" s="165"/>
      <c r="J254" s="176">
        <f>BK254</f>
        <v>0</v>
      </c>
      <c r="K254" s="162"/>
      <c r="L254" s="167"/>
      <c r="M254" s="168"/>
      <c r="N254" s="169"/>
      <c r="O254" s="169"/>
      <c r="P254" s="170">
        <f>SUM(P255:P256)</f>
        <v>0</v>
      </c>
      <c r="Q254" s="169"/>
      <c r="R254" s="170">
        <f>SUM(R255:R256)</f>
        <v>0</v>
      </c>
      <c r="S254" s="169"/>
      <c r="T254" s="171">
        <f>SUM(T255:T256)</f>
        <v>0</v>
      </c>
      <c r="AR254" s="172" t="s">
        <v>76</v>
      </c>
      <c r="AT254" s="173" t="s">
        <v>68</v>
      </c>
      <c r="AU254" s="173" t="s">
        <v>76</v>
      </c>
      <c r="AY254" s="172" t="s">
        <v>131</v>
      </c>
      <c r="BK254" s="174">
        <f>SUM(BK255:BK256)</f>
        <v>0</v>
      </c>
    </row>
    <row r="255" spans="1:65" s="2" customFormat="1" ht="24.2" customHeight="1">
      <c r="A255" s="33"/>
      <c r="B255" s="34"/>
      <c r="C255" s="177" t="s">
        <v>673</v>
      </c>
      <c r="D255" s="177" t="s">
        <v>133</v>
      </c>
      <c r="E255" s="178" t="s">
        <v>290</v>
      </c>
      <c r="F255" s="179" t="s">
        <v>291</v>
      </c>
      <c r="G255" s="180" t="s">
        <v>198</v>
      </c>
      <c r="H255" s="181">
        <v>3630.8510000000001</v>
      </c>
      <c r="I255" s="182"/>
      <c r="J255" s="183">
        <f>ROUND(I255*H255,2)</f>
        <v>0</v>
      </c>
      <c r="K255" s="179" t="s">
        <v>137</v>
      </c>
      <c r="L255" s="38"/>
      <c r="M255" s="184" t="s">
        <v>19</v>
      </c>
      <c r="N255" s="185" t="s">
        <v>40</v>
      </c>
      <c r="O255" s="63"/>
      <c r="P255" s="186">
        <f>O255*H255</f>
        <v>0</v>
      </c>
      <c r="Q255" s="186">
        <v>0</v>
      </c>
      <c r="R255" s="186">
        <f>Q255*H255</f>
        <v>0</v>
      </c>
      <c r="S255" s="186">
        <v>0</v>
      </c>
      <c r="T255" s="18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8" t="s">
        <v>138</v>
      </c>
      <c r="AT255" s="188" t="s">
        <v>133</v>
      </c>
      <c r="AU255" s="188" t="s">
        <v>78</v>
      </c>
      <c r="AY255" s="16" t="s">
        <v>131</v>
      </c>
      <c r="BE255" s="189">
        <f>IF(N255="základní",J255,0)</f>
        <v>0</v>
      </c>
      <c r="BF255" s="189">
        <f>IF(N255="snížená",J255,0)</f>
        <v>0</v>
      </c>
      <c r="BG255" s="189">
        <f>IF(N255="zákl. přenesená",J255,0)</f>
        <v>0</v>
      </c>
      <c r="BH255" s="189">
        <f>IF(N255="sníž. přenesená",J255,0)</f>
        <v>0</v>
      </c>
      <c r="BI255" s="189">
        <f>IF(N255="nulová",J255,0)</f>
        <v>0</v>
      </c>
      <c r="BJ255" s="16" t="s">
        <v>76</v>
      </c>
      <c r="BK255" s="189">
        <f>ROUND(I255*H255,2)</f>
        <v>0</v>
      </c>
      <c r="BL255" s="16" t="s">
        <v>138</v>
      </c>
      <c r="BM255" s="188" t="s">
        <v>674</v>
      </c>
    </row>
    <row r="256" spans="1:65" s="2" customFormat="1" ht="11.25">
      <c r="A256" s="33"/>
      <c r="B256" s="34"/>
      <c r="C256" s="35"/>
      <c r="D256" s="190" t="s">
        <v>140</v>
      </c>
      <c r="E256" s="35"/>
      <c r="F256" s="191" t="s">
        <v>293</v>
      </c>
      <c r="G256" s="35"/>
      <c r="H256" s="35"/>
      <c r="I256" s="192"/>
      <c r="J256" s="35"/>
      <c r="K256" s="35"/>
      <c r="L256" s="38"/>
      <c r="M256" s="193"/>
      <c r="N256" s="194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140</v>
      </c>
      <c r="AU256" s="16" t="s">
        <v>78</v>
      </c>
    </row>
    <row r="257" spans="1:65" s="12" customFormat="1" ht="25.9" customHeight="1">
      <c r="B257" s="161"/>
      <c r="C257" s="162"/>
      <c r="D257" s="163" t="s">
        <v>68</v>
      </c>
      <c r="E257" s="164" t="s">
        <v>294</v>
      </c>
      <c r="F257" s="164" t="s">
        <v>295</v>
      </c>
      <c r="G257" s="162"/>
      <c r="H257" s="162"/>
      <c r="I257" s="165"/>
      <c r="J257" s="166">
        <f>BK257</f>
        <v>0</v>
      </c>
      <c r="K257" s="162"/>
      <c r="L257" s="167"/>
      <c r="M257" s="168"/>
      <c r="N257" s="169"/>
      <c r="O257" s="169"/>
      <c r="P257" s="170">
        <f>P258+P269+P274+P277+P281</f>
        <v>0</v>
      </c>
      <c r="Q257" s="169"/>
      <c r="R257" s="170">
        <f>R258+R269+R274+R277+R281</f>
        <v>0</v>
      </c>
      <c r="S257" s="169"/>
      <c r="T257" s="171">
        <f>T258+T269+T274+T277+T281</f>
        <v>0</v>
      </c>
      <c r="AR257" s="172" t="s">
        <v>161</v>
      </c>
      <c r="AT257" s="173" t="s">
        <v>68</v>
      </c>
      <c r="AU257" s="173" t="s">
        <v>69</v>
      </c>
      <c r="AY257" s="172" t="s">
        <v>131</v>
      </c>
      <c r="BK257" s="174">
        <f>BK258+BK269+BK274+BK277+BK281</f>
        <v>0</v>
      </c>
    </row>
    <row r="258" spans="1:65" s="12" customFormat="1" ht="22.9" customHeight="1">
      <c r="B258" s="161"/>
      <c r="C258" s="162"/>
      <c r="D258" s="163" t="s">
        <v>68</v>
      </c>
      <c r="E258" s="175" t="s">
        <v>296</v>
      </c>
      <c r="F258" s="175" t="s">
        <v>297</v>
      </c>
      <c r="G258" s="162"/>
      <c r="H258" s="162"/>
      <c r="I258" s="165"/>
      <c r="J258" s="176">
        <f>BK258</f>
        <v>0</v>
      </c>
      <c r="K258" s="162"/>
      <c r="L258" s="167"/>
      <c r="M258" s="168"/>
      <c r="N258" s="169"/>
      <c r="O258" s="169"/>
      <c r="P258" s="170">
        <f>SUM(P259:P268)</f>
        <v>0</v>
      </c>
      <c r="Q258" s="169"/>
      <c r="R258" s="170">
        <f>SUM(R259:R268)</f>
        <v>0</v>
      </c>
      <c r="S258" s="169"/>
      <c r="T258" s="171">
        <f>SUM(T259:T268)</f>
        <v>0</v>
      </c>
      <c r="AR258" s="172" t="s">
        <v>161</v>
      </c>
      <c r="AT258" s="173" t="s">
        <v>68</v>
      </c>
      <c r="AU258" s="173" t="s">
        <v>76</v>
      </c>
      <c r="AY258" s="172" t="s">
        <v>131</v>
      </c>
      <c r="BK258" s="174">
        <f>SUM(BK259:BK268)</f>
        <v>0</v>
      </c>
    </row>
    <row r="259" spans="1:65" s="2" customFormat="1" ht="16.5" customHeight="1">
      <c r="A259" s="33"/>
      <c r="B259" s="34"/>
      <c r="C259" s="177" t="s">
        <v>675</v>
      </c>
      <c r="D259" s="177" t="s">
        <v>133</v>
      </c>
      <c r="E259" s="178" t="s">
        <v>299</v>
      </c>
      <c r="F259" s="179" t="s">
        <v>300</v>
      </c>
      <c r="G259" s="180" t="s">
        <v>301</v>
      </c>
      <c r="H259" s="181">
        <v>1</v>
      </c>
      <c r="I259" s="182"/>
      <c r="J259" s="183">
        <f>ROUND(I259*H259,2)</f>
        <v>0</v>
      </c>
      <c r="K259" s="179" t="s">
        <v>137</v>
      </c>
      <c r="L259" s="38"/>
      <c r="M259" s="184" t="s">
        <v>19</v>
      </c>
      <c r="N259" s="185" t="s">
        <v>40</v>
      </c>
      <c r="O259" s="63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8" t="s">
        <v>302</v>
      </c>
      <c r="AT259" s="188" t="s">
        <v>133</v>
      </c>
      <c r="AU259" s="188" t="s">
        <v>78</v>
      </c>
      <c r="AY259" s="16" t="s">
        <v>131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16" t="s">
        <v>76</v>
      </c>
      <c r="BK259" s="189">
        <f>ROUND(I259*H259,2)</f>
        <v>0</v>
      </c>
      <c r="BL259" s="16" t="s">
        <v>302</v>
      </c>
      <c r="BM259" s="188" t="s">
        <v>676</v>
      </c>
    </row>
    <row r="260" spans="1:65" s="2" customFormat="1" ht="11.25">
      <c r="A260" s="33"/>
      <c r="B260" s="34"/>
      <c r="C260" s="35"/>
      <c r="D260" s="190" t="s">
        <v>140</v>
      </c>
      <c r="E260" s="35"/>
      <c r="F260" s="191" t="s">
        <v>304</v>
      </c>
      <c r="G260" s="35"/>
      <c r="H260" s="35"/>
      <c r="I260" s="192"/>
      <c r="J260" s="35"/>
      <c r="K260" s="35"/>
      <c r="L260" s="38"/>
      <c r="M260" s="193"/>
      <c r="N260" s="194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140</v>
      </c>
      <c r="AU260" s="16" t="s">
        <v>78</v>
      </c>
    </row>
    <row r="261" spans="1:65" s="2" customFormat="1" ht="16.5" customHeight="1">
      <c r="A261" s="33"/>
      <c r="B261" s="34"/>
      <c r="C261" s="177" t="s">
        <v>677</v>
      </c>
      <c r="D261" s="177" t="s">
        <v>133</v>
      </c>
      <c r="E261" s="178" t="s">
        <v>306</v>
      </c>
      <c r="F261" s="179" t="s">
        <v>307</v>
      </c>
      <c r="G261" s="180" t="s">
        <v>301</v>
      </c>
      <c r="H261" s="181">
        <v>1</v>
      </c>
      <c r="I261" s="182"/>
      <c r="J261" s="183">
        <f>ROUND(I261*H261,2)</f>
        <v>0</v>
      </c>
      <c r="K261" s="179" t="s">
        <v>137</v>
      </c>
      <c r="L261" s="38"/>
      <c r="M261" s="184" t="s">
        <v>19</v>
      </c>
      <c r="N261" s="185" t="s">
        <v>40</v>
      </c>
      <c r="O261" s="63"/>
      <c r="P261" s="186">
        <f>O261*H261</f>
        <v>0</v>
      </c>
      <c r="Q261" s="186">
        <v>0</v>
      </c>
      <c r="R261" s="186">
        <f>Q261*H261</f>
        <v>0</v>
      </c>
      <c r="S261" s="186">
        <v>0</v>
      </c>
      <c r="T261" s="18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8" t="s">
        <v>302</v>
      </c>
      <c r="AT261" s="188" t="s">
        <v>133</v>
      </c>
      <c r="AU261" s="188" t="s">
        <v>78</v>
      </c>
      <c r="AY261" s="16" t="s">
        <v>131</v>
      </c>
      <c r="BE261" s="189">
        <f>IF(N261="základní",J261,0)</f>
        <v>0</v>
      </c>
      <c r="BF261" s="189">
        <f>IF(N261="snížená",J261,0)</f>
        <v>0</v>
      </c>
      <c r="BG261" s="189">
        <f>IF(N261="zákl. přenesená",J261,0)</f>
        <v>0</v>
      </c>
      <c r="BH261" s="189">
        <f>IF(N261="sníž. přenesená",J261,0)</f>
        <v>0</v>
      </c>
      <c r="BI261" s="189">
        <f>IF(N261="nulová",J261,0)</f>
        <v>0</v>
      </c>
      <c r="BJ261" s="16" t="s">
        <v>76</v>
      </c>
      <c r="BK261" s="189">
        <f>ROUND(I261*H261,2)</f>
        <v>0</v>
      </c>
      <c r="BL261" s="16" t="s">
        <v>302</v>
      </c>
      <c r="BM261" s="188" t="s">
        <v>678</v>
      </c>
    </row>
    <row r="262" spans="1:65" s="2" customFormat="1" ht="11.25">
      <c r="A262" s="33"/>
      <c r="B262" s="34"/>
      <c r="C262" s="35"/>
      <c r="D262" s="190" t="s">
        <v>140</v>
      </c>
      <c r="E262" s="35"/>
      <c r="F262" s="191" t="s">
        <v>309</v>
      </c>
      <c r="G262" s="35"/>
      <c r="H262" s="35"/>
      <c r="I262" s="192"/>
      <c r="J262" s="35"/>
      <c r="K262" s="35"/>
      <c r="L262" s="38"/>
      <c r="M262" s="193"/>
      <c r="N262" s="194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140</v>
      </c>
      <c r="AU262" s="16" t="s">
        <v>78</v>
      </c>
    </row>
    <row r="263" spans="1:65" s="2" customFormat="1" ht="16.5" customHeight="1">
      <c r="A263" s="33"/>
      <c r="B263" s="34"/>
      <c r="C263" s="177" t="s">
        <v>679</v>
      </c>
      <c r="D263" s="177" t="s">
        <v>133</v>
      </c>
      <c r="E263" s="178" t="s">
        <v>311</v>
      </c>
      <c r="F263" s="179" t="s">
        <v>312</v>
      </c>
      <c r="G263" s="180" t="s">
        <v>301</v>
      </c>
      <c r="H263" s="181">
        <v>1</v>
      </c>
      <c r="I263" s="182"/>
      <c r="J263" s="183">
        <f>ROUND(I263*H263,2)</f>
        <v>0</v>
      </c>
      <c r="K263" s="179" t="s">
        <v>137</v>
      </c>
      <c r="L263" s="38"/>
      <c r="M263" s="184" t="s">
        <v>19</v>
      </c>
      <c r="N263" s="185" t="s">
        <v>40</v>
      </c>
      <c r="O263" s="63"/>
      <c r="P263" s="186">
        <f>O263*H263</f>
        <v>0</v>
      </c>
      <c r="Q263" s="186">
        <v>0</v>
      </c>
      <c r="R263" s="186">
        <f>Q263*H263</f>
        <v>0</v>
      </c>
      <c r="S263" s="186">
        <v>0</v>
      </c>
      <c r="T263" s="18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8" t="s">
        <v>302</v>
      </c>
      <c r="AT263" s="188" t="s">
        <v>133</v>
      </c>
      <c r="AU263" s="188" t="s">
        <v>78</v>
      </c>
      <c r="AY263" s="16" t="s">
        <v>131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16" t="s">
        <v>76</v>
      </c>
      <c r="BK263" s="189">
        <f>ROUND(I263*H263,2)</f>
        <v>0</v>
      </c>
      <c r="BL263" s="16" t="s">
        <v>302</v>
      </c>
      <c r="BM263" s="188" t="s">
        <v>680</v>
      </c>
    </row>
    <row r="264" spans="1:65" s="2" customFormat="1" ht="11.25">
      <c r="A264" s="33"/>
      <c r="B264" s="34"/>
      <c r="C264" s="35"/>
      <c r="D264" s="190" t="s">
        <v>140</v>
      </c>
      <c r="E264" s="35"/>
      <c r="F264" s="191" t="s">
        <v>314</v>
      </c>
      <c r="G264" s="35"/>
      <c r="H264" s="35"/>
      <c r="I264" s="192"/>
      <c r="J264" s="35"/>
      <c r="K264" s="35"/>
      <c r="L264" s="38"/>
      <c r="M264" s="193"/>
      <c r="N264" s="194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140</v>
      </c>
      <c r="AU264" s="16" t="s">
        <v>78</v>
      </c>
    </row>
    <row r="265" spans="1:65" s="2" customFormat="1" ht="16.5" customHeight="1">
      <c r="A265" s="33"/>
      <c r="B265" s="34"/>
      <c r="C265" s="177" t="s">
        <v>681</v>
      </c>
      <c r="D265" s="177" t="s">
        <v>133</v>
      </c>
      <c r="E265" s="178" t="s">
        <v>316</v>
      </c>
      <c r="F265" s="179" t="s">
        <v>317</v>
      </c>
      <c r="G265" s="180" t="s">
        <v>301</v>
      </c>
      <c r="H265" s="181">
        <v>1</v>
      </c>
      <c r="I265" s="182"/>
      <c r="J265" s="183">
        <f>ROUND(I265*H265,2)</f>
        <v>0</v>
      </c>
      <c r="K265" s="179" t="s">
        <v>137</v>
      </c>
      <c r="L265" s="38"/>
      <c r="M265" s="184" t="s">
        <v>19</v>
      </c>
      <c r="N265" s="185" t="s">
        <v>40</v>
      </c>
      <c r="O265" s="63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8" t="s">
        <v>302</v>
      </c>
      <c r="AT265" s="188" t="s">
        <v>133</v>
      </c>
      <c r="AU265" s="188" t="s">
        <v>78</v>
      </c>
      <c r="AY265" s="16" t="s">
        <v>131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6" t="s">
        <v>76</v>
      </c>
      <c r="BK265" s="189">
        <f>ROUND(I265*H265,2)</f>
        <v>0</v>
      </c>
      <c r="BL265" s="16" t="s">
        <v>302</v>
      </c>
      <c r="BM265" s="188" t="s">
        <v>682</v>
      </c>
    </row>
    <row r="266" spans="1:65" s="2" customFormat="1" ht="11.25">
      <c r="A266" s="33"/>
      <c r="B266" s="34"/>
      <c r="C266" s="35"/>
      <c r="D266" s="190" t="s">
        <v>140</v>
      </c>
      <c r="E266" s="35"/>
      <c r="F266" s="191" t="s">
        <v>319</v>
      </c>
      <c r="G266" s="35"/>
      <c r="H266" s="35"/>
      <c r="I266" s="192"/>
      <c r="J266" s="35"/>
      <c r="K266" s="35"/>
      <c r="L266" s="38"/>
      <c r="M266" s="193"/>
      <c r="N266" s="194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140</v>
      </c>
      <c r="AU266" s="16" t="s">
        <v>78</v>
      </c>
    </row>
    <row r="267" spans="1:65" s="2" customFormat="1" ht="16.5" customHeight="1">
      <c r="A267" s="33"/>
      <c r="B267" s="34"/>
      <c r="C267" s="177" t="s">
        <v>683</v>
      </c>
      <c r="D267" s="177" t="s">
        <v>133</v>
      </c>
      <c r="E267" s="178" t="s">
        <v>321</v>
      </c>
      <c r="F267" s="179" t="s">
        <v>322</v>
      </c>
      <c r="G267" s="180" t="s">
        <v>301</v>
      </c>
      <c r="H267" s="181">
        <v>1</v>
      </c>
      <c r="I267" s="182"/>
      <c r="J267" s="183">
        <f>ROUND(I267*H267,2)</f>
        <v>0</v>
      </c>
      <c r="K267" s="179" t="s">
        <v>137</v>
      </c>
      <c r="L267" s="38"/>
      <c r="M267" s="184" t="s">
        <v>19</v>
      </c>
      <c r="N267" s="185" t="s">
        <v>40</v>
      </c>
      <c r="O267" s="63"/>
      <c r="P267" s="186">
        <f>O267*H267</f>
        <v>0</v>
      </c>
      <c r="Q267" s="186">
        <v>0</v>
      </c>
      <c r="R267" s="186">
        <f>Q267*H267</f>
        <v>0</v>
      </c>
      <c r="S267" s="186">
        <v>0</v>
      </c>
      <c r="T267" s="18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8" t="s">
        <v>302</v>
      </c>
      <c r="AT267" s="188" t="s">
        <v>133</v>
      </c>
      <c r="AU267" s="188" t="s">
        <v>78</v>
      </c>
      <c r="AY267" s="16" t="s">
        <v>131</v>
      </c>
      <c r="BE267" s="189">
        <f>IF(N267="základní",J267,0)</f>
        <v>0</v>
      </c>
      <c r="BF267" s="189">
        <f>IF(N267="snížená",J267,0)</f>
        <v>0</v>
      </c>
      <c r="BG267" s="189">
        <f>IF(N267="zákl. přenesená",J267,0)</f>
        <v>0</v>
      </c>
      <c r="BH267" s="189">
        <f>IF(N267="sníž. přenesená",J267,0)</f>
        <v>0</v>
      </c>
      <c r="BI267" s="189">
        <f>IF(N267="nulová",J267,0)</f>
        <v>0</v>
      </c>
      <c r="BJ267" s="16" t="s">
        <v>76</v>
      </c>
      <c r="BK267" s="189">
        <f>ROUND(I267*H267,2)</f>
        <v>0</v>
      </c>
      <c r="BL267" s="16" t="s">
        <v>302</v>
      </c>
      <c r="BM267" s="188" t="s">
        <v>684</v>
      </c>
    </row>
    <row r="268" spans="1:65" s="2" customFormat="1" ht="11.25">
      <c r="A268" s="33"/>
      <c r="B268" s="34"/>
      <c r="C268" s="35"/>
      <c r="D268" s="190" t="s">
        <v>140</v>
      </c>
      <c r="E268" s="35"/>
      <c r="F268" s="191" t="s">
        <v>324</v>
      </c>
      <c r="G268" s="35"/>
      <c r="H268" s="35"/>
      <c r="I268" s="192"/>
      <c r="J268" s="35"/>
      <c r="K268" s="35"/>
      <c r="L268" s="38"/>
      <c r="M268" s="193"/>
      <c r="N268" s="194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140</v>
      </c>
      <c r="AU268" s="16" t="s">
        <v>78</v>
      </c>
    </row>
    <row r="269" spans="1:65" s="12" customFormat="1" ht="22.9" customHeight="1">
      <c r="B269" s="161"/>
      <c r="C269" s="162"/>
      <c r="D269" s="163" t="s">
        <v>68</v>
      </c>
      <c r="E269" s="175" t="s">
        <v>325</v>
      </c>
      <c r="F269" s="175" t="s">
        <v>326</v>
      </c>
      <c r="G269" s="162"/>
      <c r="H269" s="162"/>
      <c r="I269" s="165"/>
      <c r="J269" s="176">
        <f>BK269</f>
        <v>0</v>
      </c>
      <c r="K269" s="162"/>
      <c r="L269" s="167"/>
      <c r="M269" s="168"/>
      <c r="N269" s="169"/>
      <c r="O269" s="169"/>
      <c r="P269" s="170">
        <f>SUM(P270:P273)</f>
        <v>0</v>
      </c>
      <c r="Q269" s="169"/>
      <c r="R269" s="170">
        <f>SUM(R270:R273)</f>
        <v>0</v>
      </c>
      <c r="S269" s="169"/>
      <c r="T269" s="171">
        <f>SUM(T270:T273)</f>
        <v>0</v>
      </c>
      <c r="AR269" s="172" t="s">
        <v>161</v>
      </c>
      <c r="AT269" s="173" t="s">
        <v>68</v>
      </c>
      <c r="AU269" s="173" t="s">
        <v>76</v>
      </c>
      <c r="AY269" s="172" t="s">
        <v>131</v>
      </c>
      <c r="BK269" s="174">
        <f>SUM(BK270:BK273)</f>
        <v>0</v>
      </c>
    </row>
    <row r="270" spans="1:65" s="2" customFormat="1" ht="16.5" customHeight="1">
      <c r="A270" s="33"/>
      <c r="B270" s="34"/>
      <c r="C270" s="177" t="s">
        <v>685</v>
      </c>
      <c r="D270" s="177" t="s">
        <v>133</v>
      </c>
      <c r="E270" s="178" t="s">
        <v>328</v>
      </c>
      <c r="F270" s="179" t="s">
        <v>329</v>
      </c>
      <c r="G270" s="180" t="s">
        <v>301</v>
      </c>
      <c r="H270" s="181">
        <v>1</v>
      </c>
      <c r="I270" s="182"/>
      <c r="J270" s="183">
        <f>ROUND(I270*H270,2)</f>
        <v>0</v>
      </c>
      <c r="K270" s="179" t="s">
        <v>137</v>
      </c>
      <c r="L270" s="38"/>
      <c r="M270" s="184" t="s">
        <v>19</v>
      </c>
      <c r="N270" s="185" t="s">
        <v>40</v>
      </c>
      <c r="O270" s="63"/>
      <c r="P270" s="186">
        <f>O270*H270</f>
        <v>0</v>
      </c>
      <c r="Q270" s="186">
        <v>0</v>
      </c>
      <c r="R270" s="186">
        <f>Q270*H270</f>
        <v>0</v>
      </c>
      <c r="S270" s="186">
        <v>0</v>
      </c>
      <c r="T270" s="18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8" t="s">
        <v>302</v>
      </c>
      <c r="AT270" s="188" t="s">
        <v>133</v>
      </c>
      <c r="AU270" s="188" t="s">
        <v>78</v>
      </c>
      <c r="AY270" s="16" t="s">
        <v>131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6" t="s">
        <v>76</v>
      </c>
      <c r="BK270" s="189">
        <f>ROUND(I270*H270,2)</f>
        <v>0</v>
      </c>
      <c r="BL270" s="16" t="s">
        <v>302</v>
      </c>
      <c r="BM270" s="188" t="s">
        <v>686</v>
      </c>
    </row>
    <row r="271" spans="1:65" s="2" customFormat="1" ht="11.25">
      <c r="A271" s="33"/>
      <c r="B271" s="34"/>
      <c r="C271" s="35"/>
      <c r="D271" s="190" t="s">
        <v>140</v>
      </c>
      <c r="E271" s="35"/>
      <c r="F271" s="191" t="s">
        <v>331</v>
      </c>
      <c r="G271" s="35"/>
      <c r="H271" s="35"/>
      <c r="I271" s="192"/>
      <c r="J271" s="35"/>
      <c r="K271" s="35"/>
      <c r="L271" s="38"/>
      <c r="M271" s="193"/>
      <c r="N271" s="194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140</v>
      </c>
      <c r="AU271" s="16" t="s">
        <v>78</v>
      </c>
    </row>
    <row r="272" spans="1:65" s="2" customFormat="1" ht="16.5" customHeight="1">
      <c r="A272" s="33"/>
      <c r="B272" s="34"/>
      <c r="C272" s="177" t="s">
        <v>687</v>
      </c>
      <c r="D272" s="177" t="s">
        <v>133</v>
      </c>
      <c r="E272" s="178" t="s">
        <v>333</v>
      </c>
      <c r="F272" s="179" t="s">
        <v>334</v>
      </c>
      <c r="G272" s="180" t="s">
        <v>335</v>
      </c>
      <c r="H272" s="181">
        <v>1</v>
      </c>
      <c r="I272" s="182"/>
      <c r="J272" s="183">
        <f>ROUND(I272*H272,2)</f>
        <v>0</v>
      </c>
      <c r="K272" s="179" t="s">
        <v>19</v>
      </c>
      <c r="L272" s="38"/>
      <c r="M272" s="184" t="s">
        <v>19</v>
      </c>
      <c r="N272" s="185" t="s">
        <v>40</v>
      </c>
      <c r="O272" s="63"/>
      <c r="P272" s="186">
        <f>O272*H272</f>
        <v>0</v>
      </c>
      <c r="Q272" s="186">
        <v>0</v>
      </c>
      <c r="R272" s="186">
        <f>Q272*H272</f>
        <v>0</v>
      </c>
      <c r="S272" s="186">
        <v>0</v>
      </c>
      <c r="T272" s="18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8" t="s">
        <v>302</v>
      </c>
      <c r="AT272" s="188" t="s">
        <v>133</v>
      </c>
      <c r="AU272" s="188" t="s">
        <v>78</v>
      </c>
      <c r="AY272" s="16" t="s">
        <v>131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6" t="s">
        <v>76</v>
      </c>
      <c r="BK272" s="189">
        <f>ROUND(I272*H272,2)</f>
        <v>0</v>
      </c>
      <c r="BL272" s="16" t="s">
        <v>302</v>
      </c>
      <c r="BM272" s="188" t="s">
        <v>688</v>
      </c>
    </row>
    <row r="273" spans="1:65" s="2" customFormat="1" ht="19.5">
      <c r="A273" s="33"/>
      <c r="B273" s="34"/>
      <c r="C273" s="35"/>
      <c r="D273" s="195" t="s">
        <v>152</v>
      </c>
      <c r="E273" s="35"/>
      <c r="F273" s="196" t="s">
        <v>337</v>
      </c>
      <c r="G273" s="35"/>
      <c r="H273" s="35"/>
      <c r="I273" s="192"/>
      <c r="J273" s="35"/>
      <c r="K273" s="35"/>
      <c r="L273" s="38"/>
      <c r="M273" s="193"/>
      <c r="N273" s="194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152</v>
      </c>
      <c r="AU273" s="16" t="s">
        <v>78</v>
      </c>
    </row>
    <row r="274" spans="1:65" s="12" customFormat="1" ht="22.9" customHeight="1">
      <c r="B274" s="161"/>
      <c r="C274" s="162"/>
      <c r="D274" s="163" t="s">
        <v>68</v>
      </c>
      <c r="E274" s="175" t="s">
        <v>338</v>
      </c>
      <c r="F274" s="175" t="s">
        <v>339</v>
      </c>
      <c r="G274" s="162"/>
      <c r="H274" s="162"/>
      <c r="I274" s="165"/>
      <c r="J274" s="176">
        <f>BK274</f>
        <v>0</v>
      </c>
      <c r="K274" s="162"/>
      <c r="L274" s="167"/>
      <c r="M274" s="168"/>
      <c r="N274" s="169"/>
      <c r="O274" s="169"/>
      <c r="P274" s="170">
        <f>SUM(P275:P276)</f>
        <v>0</v>
      </c>
      <c r="Q274" s="169"/>
      <c r="R274" s="170">
        <f>SUM(R275:R276)</f>
        <v>0</v>
      </c>
      <c r="S274" s="169"/>
      <c r="T274" s="171">
        <f>SUM(T275:T276)</f>
        <v>0</v>
      </c>
      <c r="AR274" s="172" t="s">
        <v>161</v>
      </c>
      <c r="AT274" s="173" t="s">
        <v>68</v>
      </c>
      <c r="AU274" s="173" t="s">
        <v>76</v>
      </c>
      <c r="AY274" s="172" t="s">
        <v>131</v>
      </c>
      <c r="BK274" s="174">
        <f>SUM(BK275:BK276)</f>
        <v>0</v>
      </c>
    </row>
    <row r="275" spans="1:65" s="2" customFormat="1" ht="16.5" customHeight="1">
      <c r="A275" s="33"/>
      <c r="B275" s="34"/>
      <c r="C275" s="177" t="s">
        <v>689</v>
      </c>
      <c r="D275" s="177" t="s">
        <v>133</v>
      </c>
      <c r="E275" s="178" t="s">
        <v>341</v>
      </c>
      <c r="F275" s="179" t="s">
        <v>342</v>
      </c>
      <c r="G275" s="180" t="s">
        <v>301</v>
      </c>
      <c r="H275" s="181">
        <v>4</v>
      </c>
      <c r="I275" s="182"/>
      <c r="J275" s="183">
        <f>ROUND(I275*H275,2)</f>
        <v>0</v>
      </c>
      <c r="K275" s="179" t="s">
        <v>137</v>
      </c>
      <c r="L275" s="38"/>
      <c r="M275" s="184" t="s">
        <v>19</v>
      </c>
      <c r="N275" s="185" t="s">
        <v>40</v>
      </c>
      <c r="O275" s="63"/>
      <c r="P275" s="186">
        <f>O275*H275</f>
        <v>0</v>
      </c>
      <c r="Q275" s="186">
        <v>0</v>
      </c>
      <c r="R275" s="186">
        <f>Q275*H275</f>
        <v>0</v>
      </c>
      <c r="S275" s="186">
        <v>0</v>
      </c>
      <c r="T275" s="18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8" t="s">
        <v>302</v>
      </c>
      <c r="AT275" s="188" t="s">
        <v>133</v>
      </c>
      <c r="AU275" s="188" t="s">
        <v>78</v>
      </c>
      <c r="AY275" s="16" t="s">
        <v>131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16" t="s">
        <v>76</v>
      </c>
      <c r="BK275" s="189">
        <f>ROUND(I275*H275,2)</f>
        <v>0</v>
      </c>
      <c r="BL275" s="16" t="s">
        <v>302</v>
      </c>
      <c r="BM275" s="188" t="s">
        <v>690</v>
      </c>
    </row>
    <row r="276" spans="1:65" s="2" customFormat="1" ht="11.25">
      <c r="A276" s="33"/>
      <c r="B276" s="34"/>
      <c r="C276" s="35"/>
      <c r="D276" s="190" t="s">
        <v>140</v>
      </c>
      <c r="E276" s="35"/>
      <c r="F276" s="191" t="s">
        <v>344</v>
      </c>
      <c r="G276" s="35"/>
      <c r="H276" s="35"/>
      <c r="I276" s="192"/>
      <c r="J276" s="35"/>
      <c r="K276" s="35"/>
      <c r="L276" s="38"/>
      <c r="M276" s="193"/>
      <c r="N276" s="194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140</v>
      </c>
      <c r="AU276" s="16" t="s">
        <v>78</v>
      </c>
    </row>
    <row r="277" spans="1:65" s="12" customFormat="1" ht="22.9" customHeight="1">
      <c r="B277" s="161"/>
      <c r="C277" s="162"/>
      <c r="D277" s="163" t="s">
        <v>68</v>
      </c>
      <c r="E277" s="175" t="s">
        <v>345</v>
      </c>
      <c r="F277" s="175" t="s">
        <v>346</v>
      </c>
      <c r="G277" s="162"/>
      <c r="H277" s="162"/>
      <c r="I277" s="165"/>
      <c r="J277" s="176">
        <f>BK277</f>
        <v>0</v>
      </c>
      <c r="K277" s="162"/>
      <c r="L277" s="167"/>
      <c r="M277" s="168"/>
      <c r="N277" s="169"/>
      <c r="O277" s="169"/>
      <c r="P277" s="170">
        <f>SUM(P278:P280)</f>
        <v>0</v>
      </c>
      <c r="Q277" s="169"/>
      <c r="R277" s="170">
        <f>SUM(R278:R280)</f>
        <v>0</v>
      </c>
      <c r="S277" s="169"/>
      <c r="T277" s="171">
        <f>SUM(T278:T280)</f>
        <v>0</v>
      </c>
      <c r="AR277" s="172" t="s">
        <v>161</v>
      </c>
      <c r="AT277" s="173" t="s">
        <v>68</v>
      </c>
      <c r="AU277" s="173" t="s">
        <v>76</v>
      </c>
      <c r="AY277" s="172" t="s">
        <v>131</v>
      </c>
      <c r="BK277" s="174">
        <f>SUM(BK278:BK280)</f>
        <v>0</v>
      </c>
    </row>
    <row r="278" spans="1:65" s="2" customFormat="1" ht="16.5" customHeight="1">
      <c r="A278" s="33"/>
      <c r="B278" s="34"/>
      <c r="C278" s="177" t="s">
        <v>691</v>
      </c>
      <c r="D278" s="177" t="s">
        <v>133</v>
      </c>
      <c r="E278" s="178" t="s">
        <v>348</v>
      </c>
      <c r="F278" s="179" t="s">
        <v>349</v>
      </c>
      <c r="G278" s="180" t="s">
        <v>350</v>
      </c>
      <c r="H278" s="181">
        <v>1</v>
      </c>
      <c r="I278" s="182"/>
      <c r="J278" s="183">
        <f>ROUND(I278*H278,2)</f>
        <v>0</v>
      </c>
      <c r="K278" s="179" t="s">
        <v>137</v>
      </c>
      <c r="L278" s="38"/>
      <c r="M278" s="184" t="s">
        <v>19</v>
      </c>
      <c r="N278" s="185" t="s">
        <v>40</v>
      </c>
      <c r="O278" s="63"/>
      <c r="P278" s="186">
        <f>O278*H278</f>
        <v>0</v>
      </c>
      <c r="Q278" s="186">
        <v>0</v>
      </c>
      <c r="R278" s="186">
        <f>Q278*H278</f>
        <v>0</v>
      </c>
      <c r="S278" s="186">
        <v>0</v>
      </c>
      <c r="T278" s="18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8" t="s">
        <v>302</v>
      </c>
      <c r="AT278" s="188" t="s">
        <v>133</v>
      </c>
      <c r="AU278" s="188" t="s">
        <v>78</v>
      </c>
      <c r="AY278" s="16" t="s">
        <v>131</v>
      </c>
      <c r="BE278" s="189">
        <f>IF(N278="základní",J278,0)</f>
        <v>0</v>
      </c>
      <c r="BF278" s="189">
        <f>IF(N278="snížená",J278,0)</f>
        <v>0</v>
      </c>
      <c r="BG278" s="189">
        <f>IF(N278="zákl. přenesená",J278,0)</f>
        <v>0</v>
      </c>
      <c r="BH278" s="189">
        <f>IF(N278="sníž. přenesená",J278,0)</f>
        <v>0</v>
      </c>
      <c r="BI278" s="189">
        <f>IF(N278="nulová",J278,0)</f>
        <v>0</v>
      </c>
      <c r="BJ278" s="16" t="s">
        <v>76</v>
      </c>
      <c r="BK278" s="189">
        <f>ROUND(I278*H278,2)</f>
        <v>0</v>
      </c>
      <c r="BL278" s="16" t="s">
        <v>302</v>
      </c>
      <c r="BM278" s="188" t="s">
        <v>692</v>
      </c>
    </row>
    <row r="279" spans="1:65" s="2" customFormat="1" ht="11.25">
      <c r="A279" s="33"/>
      <c r="B279" s="34"/>
      <c r="C279" s="35"/>
      <c r="D279" s="190" t="s">
        <v>140</v>
      </c>
      <c r="E279" s="35"/>
      <c r="F279" s="191" t="s">
        <v>352</v>
      </c>
      <c r="G279" s="35"/>
      <c r="H279" s="35"/>
      <c r="I279" s="192"/>
      <c r="J279" s="35"/>
      <c r="K279" s="35"/>
      <c r="L279" s="38"/>
      <c r="M279" s="193"/>
      <c r="N279" s="194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140</v>
      </c>
      <c r="AU279" s="16" t="s">
        <v>78</v>
      </c>
    </row>
    <row r="280" spans="1:65" s="2" customFormat="1" ht="39">
      <c r="A280" s="33"/>
      <c r="B280" s="34"/>
      <c r="C280" s="35"/>
      <c r="D280" s="195" t="s">
        <v>152</v>
      </c>
      <c r="E280" s="35"/>
      <c r="F280" s="196" t="s">
        <v>353</v>
      </c>
      <c r="G280" s="35"/>
      <c r="H280" s="35"/>
      <c r="I280" s="192"/>
      <c r="J280" s="35"/>
      <c r="K280" s="35"/>
      <c r="L280" s="38"/>
      <c r="M280" s="193"/>
      <c r="N280" s="194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152</v>
      </c>
      <c r="AU280" s="16" t="s">
        <v>78</v>
      </c>
    </row>
    <row r="281" spans="1:65" s="12" customFormat="1" ht="22.9" customHeight="1">
      <c r="B281" s="161"/>
      <c r="C281" s="162"/>
      <c r="D281" s="163" t="s">
        <v>68</v>
      </c>
      <c r="E281" s="175" t="s">
        <v>354</v>
      </c>
      <c r="F281" s="175" t="s">
        <v>355</v>
      </c>
      <c r="G281" s="162"/>
      <c r="H281" s="162"/>
      <c r="I281" s="165"/>
      <c r="J281" s="176">
        <f>BK281</f>
        <v>0</v>
      </c>
      <c r="K281" s="162"/>
      <c r="L281" s="167"/>
      <c r="M281" s="168"/>
      <c r="N281" s="169"/>
      <c r="O281" s="169"/>
      <c r="P281" s="170">
        <f>SUM(P282:P283)</f>
        <v>0</v>
      </c>
      <c r="Q281" s="169"/>
      <c r="R281" s="170">
        <f>SUM(R282:R283)</f>
        <v>0</v>
      </c>
      <c r="S281" s="169"/>
      <c r="T281" s="171">
        <f>SUM(T282:T283)</f>
        <v>0</v>
      </c>
      <c r="AR281" s="172" t="s">
        <v>161</v>
      </c>
      <c r="AT281" s="173" t="s">
        <v>68</v>
      </c>
      <c r="AU281" s="173" t="s">
        <v>76</v>
      </c>
      <c r="AY281" s="172" t="s">
        <v>131</v>
      </c>
      <c r="BK281" s="174">
        <f>SUM(BK282:BK283)</f>
        <v>0</v>
      </c>
    </row>
    <row r="282" spans="1:65" s="2" customFormat="1" ht="16.5" customHeight="1">
      <c r="A282" s="33"/>
      <c r="B282" s="34"/>
      <c r="C282" s="177" t="s">
        <v>693</v>
      </c>
      <c r="D282" s="177" t="s">
        <v>133</v>
      </c>
      <c r="E282" s="178" t="s">
        <v>357</v>
      </c>
      <c r="F282" s="179" t="s">
        <v>358</v>
      </c>
      <c r="G282" s="180" t="s">
        <v>301</v>
      </c>
      <c r="H282" s="181">
        <v>1</v>
      </c>
      <c r="I282" s="182"/>
      <c r="J282" s="183">
        <f>ROUND(I282*H282,2)</f>
        <v>0</v>
      </c>
      <c r="K282" s="179" t="s">
        <v>137</v>
      </c>
      <c r="L282" s="38"/>
      <c r="M282" s="184" t="s">
        <v>19</v>
      </c>
      <c r="N282" s="185" t="s">
        <v>40</v>
      </c>
      <c r="O282" s="63"/>
      <c r="P282" s="186">
        <f>O282*H282</f>
        <v>0</v>
      </c>
      <c r="Q282" s="186">
        <v>0</v>
      </c>
      <c r="R282" s="186">
        <f>Q282*H282</f>
        <v>0</v>
      </c>
      <c r="S282" s="186">
        <v>0</v>
      </c>
      <c r="T282" s="18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8" t="s">
        <v>302</v>
      </c>
      <c r="AT282" s="188" t="s">
        <v>133</v>
      </c>
      <c r="AU282" s="188" t="s">
        <v>78</v>
      </c>
      <c r="AY282" s="16" t="s">
        <v>131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16" t="s">
        <v>76</v>
      </c>
      <c r="BK282" s="189">
        <f>ROUND(I282*H282,2)</f>
        <v>0</v>
      </c>
      <c r="BL282" s="16" t="s">
        <v>302</v>
      </c>
      <c r="BM282" s="188" t="s">
        <v>694</v>
      </c>
    </row>
    <row r="283" spans="1:65" s="2" customFormat="1" ht="11.25">
      <c r="A283" s="33"/>
      <c r="B283" s="34"/>
      <c r="C283" s="35"/>
      <c r="D283" s="190" t="s">
        <v>140</v>
      </c>
      <c r="E283" s="35"/>
      <c r="F283" s="191" t="s">
        <v>360</v>
      </c>
      <c r="G283" s="35"/>
      <c r="H283" s="35"/>
      <c r="I283" s="192"/>
      <c r="J283" s="35"/>
      <c r="K283" s="35"/>
      <c r="L283" s="38"/>
      <c r="M283" s="218"/>
      <c r="N283" s="219"/>
      <c r="O283" s="220"/>
      <c r="P283" s="220"/>
      <c r="Q283" s="220"/>
      <c r="R283" s="220"/>
      <c r="S283" s="220"/>
      <c r="T283" s="22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140</v>
      </c>
      <c r="AU283" s="16" t="s">
        <v>78</v>
      </c>
    </row>
    <row r="284" spans="1:65" s="2" customFormat="1" ht="6.95" customHeight="1">
      <c r="A284" s="33"/>
      <c r="B284" s="46"/>
      <c r="C284" s="47"/>
      <c r="D284" s="47"/>
      <c r="E284" s="47"/>
      <c r="F284" s="47"/>
      <c r="G284" s="47"/>
      <c r="H284" s="47"/>
      <c r="I284" s="47"/>
      <c r="J284" s="47"/>
      <c r="K284" s="47"/>
      <c r="L284" s="38"/>
      <c r="M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</row>
  </sheetData>
  <sheetProtection algorithmName="SHA-512" hashValue="GAWUafDHLo03LAlqd9Ec3gSbx8jUowwMfi7RaJbpkh54iw9PNJVFbOd3sfLaZ3FEP2OQmml7Yc2ZMUEQdHp3rA==" saltValue="zNIKCbbqXGXneWp/W/Dk1zLUZkSqOXW/EGOO3GJdvJnR2Nnf/zFZRhnllfEWfHIGd9Y87+KGfgw3uuRdRoWl6w==" spinCount="100000" sheet="1" objects="1" scenarios="1" formatColumns="0" formatRows="0" autoFilter="0"/>
  <autoFilter ref="C93:K283" xr:uid="{00000000-0009-0000-0000-000004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400-000000000000}"/>
    <hyperlink ref="F100" r:id="rId2" xr:uid="{00000000-0004-0000-0400-000001000000}"/>
    <hyperlink ref="F102" r:id="rId3" xr:uid="{00000000-0004-0000-0400-000002000000}"/>
    <hyperlink ref="F104" r:id="rId4" xr:uid="{00000000-0004-0000-0400-000003000000}"/>
    <hyperlink ref="F107" r:id="rId5" xr:uid="{00000000-0004-0000-0400-000004000000}"/>
    <hyperlink ref="F111" r:id="rId6" xr:uid="{00000000-0004-0000-0400-000005000000}"/>
    <hyperlink ref="F114" r:id="rId7" xr:uid="{00000000-0004-0000-0400-000006000000}"/>
    <hyperlink ref="F116" r:id="rId8" xr:uid="{00000000-0004-0000-0400-000007000000}"/>
    <hyperlink ref="F120" r:id="rId9" xr:uid="{00000000-0004-0000-0400-000008000000}"/>
    <hyperlink ref="F124" r:id="rId10" xr:uid="{00000000-0004-0000-0400-000009000000}"/>
    <hyperlink ref="F128" r:id="rId11" xr:uid="{00000000-0004-0000-0400-00000A000000}"/>
    <hyperlink ref="F132" r:id="rId12" xr:uid="{00000000-0004-0000-0400-00000B000000}"/>
    <hyperlink ref="F136" r:id="rId13" xr:uid="{00000000-0004-0000-0400-00000C000000}"/>
    <hyperlink ref="F139" r:id="rId14" xr:uid="{00000000-0004-0000-0400-00000D000000}"/>
    <hyperlink ref="F143" r:id="rId15" xr:uid="{00000000-0004-0000-0400-00000E000000}"/>
    <hyperlink ref="F146" r:id="rId16" xr:uid="{00000000-0004-0000-0400-00000F000000}"/>
    <hyperlink ref="F149" r:id="rId17" xr:uid="{00000000-0004-0000-0400-000010000000}"/>
    <hyperlink ref="F152" r:id="rId18" xr:uid="{00000000-0004-0000-0400-000011000000}"/>
    <hyperlink ref="F154" r:id="rId19" xr:uid="{00000000-0004-0000-0400-000012000000}"/>
    <hyperlink ref="F156" r:id="rId20" xr:uid="{00000000-0004-0000-0400-000013000000}"/>
    <hyperlink ref="F159" r:id="rId21" xr:uid="{00000000-0004-0000-0400-000014000000}"/>
    <hyperlink ref="F162" r:id="rId22" xr:uid="{00000000-0004-0000-0400-000015000000}"/>
    <hyperlink ref="F164" r:id="rId23" xr:uid="{00000000-0004-0000-0400-000016000000}"/>
    <hyperlink ref="F167" r:id="rId24" xr:uid="{00000000-0004-0000-0400-000017000000}"/>
    <hyperlink ref="F171" r:id="rId25" xr:uid="{00000000-0004-0000-0400-000018000000}"/>
    <hyperlink ref="F175" r:id="rId26" xr:uid="{00000000-0004-0000-0400-000019000000}"/>
    <hyperlink ref="F179" r:id="rId27" xr:uid="{00000000-0004-0000-0400-00001A000000}"/>
    <hyperlink ref="F182" r:id="rId28" xr:uid="{00000000-0004-0000-0400-00001B000000}"/>
    <hyperlink ref="F186" r:id="rId29" xr:uid="{00000000-0004-0000-0400-00001C000000}"/>
    <hyperlink ref="F189" r:id="rId30" xr:uid="{00000000-0004-0000-0400-00001D000000}"/>
    <hyperlink ref="F192" r:id="rId31" xr:uid="{00000000-0004-0000-0400-00001E000000}"/>
    <hyperlink ref="F195" r:id="rId32" xr:uid="{00000000-0004-0000-0400-00001F000000}"/>
    <hyperlink ref="F198" r:id="rId33" xr:uid="{00000000-0004-0000-0400-000020000000}"/>
    <hyperlink ref="F202" r:id="rId34" xr:uid="{00000000-0004-0000-0400-000021000000}"/>
    <hyperlink ref="F205" r:id="rId35" xr:uid="{00000000-0004-0000-0400-000022000000}"/>
    <hyperlink ref="F209" r:id="rId36" xr:uid="{00000000-0004-0000-0400-000023000000}"/>
    <hyperlink ref="F211" r:id="rId37" xr:uid="{00000000-0004-0000-0400-000024000000}"/>
    <hyperlink ref="F214" r:id="rId38" xr:uid="{00000000-0004-0000-0400-000025000000}"/>
    <hyperlink ref="F217" r:id="rId39" xr:uid="{00000000-0004-0000-0400-000026000000}"/>
    <hyperlink ref="F220" r:id="rId40" xr:uid="{00000000-0004-0000-0400-000027000000}"/>
    <hyperlink ref="F223" r:id="rId41" xr:uid="{00000000-0004-0000-0400-000028000000}"/>
    <hyperlink ref="F227" r:id="rId42" xr:uid="{00000000-0004-0000-0400-000029000000}"/>
    <hyperlink ref="F230" r:id="rId43" xr:uid="{00000000-0004-0000-0400-00002A000000}"/>
    <hyperlink ref="F232" r:id="rId44" xr:uid="{00000000-0004-0000-0400-00002B000000}"/>
    <hyperlink ref="F236" r:id="rId45" xr:uid="{00000000-0004-0000-0400-00002C000000}"/>
    <hyperlink ref="F238" r:id="rId46" xr:uid="{00000000-0004-0000-0400-00002D000000}"/>
    <hyperlink ref="F241" r:id="rId47" xr:uid="{00000000-0004-0000-0400-00002E000000}"/>
    <hyperlink ref="F244" r:id="rId48" xr:uid="{00000000-0004-0000-0400-00002F000000}"/>
    <hyperlink ref="F248" r:id="rId49" xr:uid="{00000000-0004-0000-0400-000030000000}"/>
    <hyperlink ref="F250" r:id="rId50" xr:uid="{00000000-0004-0000-0400-000031000000}"/>
    <hyperlink ref="F252" r:id="rId51" xr:uid="{00000000-0004-0000-0400-000032000000}"/>
    <hyperlink ref="F256" r:id="rId52" xr:uid="{00000000-0004-0000-0400-000033000000}"/>
    <hyperlink ref="F260" r:id="rId53" xr:uid="{00000000-0004-0000-0400-000034000000}"/>
    <hyperlink ref="F262" r:id="rId54" xr:uid="{00000000-0004-0000-0400-000035000000}"/>
    <hyperlink ref="F264" r:id="rId55" xr:uid="{00000000-0004-0000-0400-000036000000}"/>
    <hyperlink ref="F266" r:id="rId56" xr:uid="{00000000-0004-0000-0400-000037000000}"/>
    <hyperlink ref="F268" r:id="rId57" xr:uid="{00000000-0004-0000-0400-000038000000}"/>
    <hyperlink ref="F271" r:id="rId58" xr:uid="{00000000-0004-0000-0400-000039000000}"/>
    <hyperlink ref="F276" r:id="rId59" xr:uid="{00000000-0004-0000-0400-00003A000000}"/>
    <hyperlink ref="F279" r:id="rId60" xr:uid="{00000000-0004-0000-0400-00003B000000}"/>
    <hyperlink ref="F283" r:id="rId61" xr:uid="{00000000-0004-0000-0400-00003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8"/>
  <sheetViews>
    <sheetView showGridLines="0" tabSelected="1" zoomScale="110" zoomScaleNormal="110" workbookViewId="0"/>
  </sheetViews>
  <sheetFormatPr defaultRowHeight="15"/>
  <cols>
    <col min="1" max="1" width="8.33203125" style="225" customWidth="1"/>
    <col min="2" max="2" width="1.6640625" style="225" customWidth="1"/>
    <col min="3" max="4" width="5" style="225" customWidth="1"/>
    <col min="5" max="5" width="11.6640625" style="225" customWidth="1"/>
    <col min="6" max="6" width="9.1640625" style="225" customWidth="1"/>
    <col min="7" max="7" width="5" style="225" customWidth="1"/>
    <col min="8" max="8" width="77.83203125" style="225" customWidth="1"/>
    <col min="9" max="10" width="20" style="225" customWidth="1"/>
    <col min="11" max="11" width="1.6640625" style="225" customWidth="1"/>
  </cols>
  <sheetData>
    <row r="1" spans="2:11" s="1" customFormat="1" ht="37.5" customHeight="1"/>
    <row r="2" spans="2:11" s="1" customFormat="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pans="2:11" s="14" customFormat="1" ht="45" customHeight="1">
      <c r="B3" s="229"/>
      <c r="C3" s="361" t="s">
        <v>695</v>
      </c>
      <c r="D3" s="361"/>
      <c r="E3" s="361"/>
      <c r="F3" s="361"/>
      <c r="G3" s="361"/>
      <c r="H3" s="361"/>
      <c r="I3" s="361"/>
      <c r="J3" s="361"/>
      <c r="K3" s="230"/>
    </row>
    <row r="4" spans="2:11" s="1" customFormat="1" ht="25.5" customHeight="1">
      <c r="B4" s="231"/>
      <c r="C4" s="366" t="s">
        <v>696</v>
      </c>
      <c r="D4" s="366"/>
      <c r="E4" s="366"/>
      <c r="F4" s="366"/>
      <c r="G4" s="366"/>
      <c r="H4" s="366"/>
      <c r="I4" s="366"/>
      <c r="J4" s="366"/>
      <c r="K4" s="232"/>
    </row>
    <row r="5" spans="2:11" s="1" customFormat="1" ht="5.25" customHeight="1">
      <c r="B5" s="231"/>
      <c r="C5" s="233"/>
      <c r="D5" s="233"/>
      <c r="E5" s="233"/>
      <c r="F5" s="233"/>
      <c r="G5" s="233"/>
      <c r="H5" s="233"/>
      <c r="I5" s="233"/>
      <c r="J5" s="233"/>
      <c r="K5" s="232"/>
    </row>
    <row r="6" spans="2:11" s="1" customFormat="1" ht="15" customHeight="1">
      <c r="B6" s="231"/>
      <c r="C6" s="365" t="s">
        <v>697</v>
      </c>
      <c r="D6" s="365"/>
      <c r="E6" s="365"/>
      <c r="F6" s="365"/>
      <c r="G6" s="365"/>
      <c r="H6" s="365"/>
      <c r="I6" s="365"/>
      <c r="J6" s="365"/>
      <c r="K6" s="232"/>
    </row>
    <row r="7" spans="2:11" s="1" customFormat="1" ht="15" customHeight="1">
      <c r="B7" s="235"/>
      <c r="C7" s="365" t="s">
        <v>698</v>
      </c>
      <c r="D7" s="365"/>
      <c r="E7" s="365"/>
      <c r="F7" s="365"/>
      <c r="G7" s="365"/>
      <c r="H7" s="365"/>
      <c r="I7" s="365"/>
      <c r="J7" s="365"/>
      <c r="K7" s="232"/>
    </row>
    <row r="8" spans="2:11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pans="2:11" s="1" customFormat="1" ht="15" customHeight="1">
      <c r="B9" s="235"/>
      <c r="C9" s="365" t="s">
        <v>699</v>
      </c>
      <c r="D9" s="365"/>
      <c r="E9" s="365"/>
      <c r="F9" s="365"/>
      <c r="G9" s="365"/>
      <c r="H9" s="365"/>
      <c r="I9" s="365"/>
      <c r="J9" s="365"/>
      <c r="K9" s="232"/>
    </row>
    <row r="10" spans="2:11" s="1" customFormat="1" ht="15" customHeight="1">
      <c r="B10" s="235"/>
      <c r="C10" s="234"/>
      <c r="D10" s="365" t="s">
        <v>700</v>
      </c>
      <c r="E10" s="365"/>
      <c r="F10" s="365"/>
      <c r="G10" s="365"/>
      <c r="H10" s="365"/>
      <c r="I10" s="365"/>
      <c r="J10" s="365"/>
      <c r="K10" s="232"/>
    </row>
    <row r="11" spans="2:11" s="1" customFormat="1" ht="15" customHeight="1">
      <c r="B11" s="235"/>
      <c r="C11" s="236"/>
      <c r="D11" s="365" t="s">
        <v>701</v>
      </c>
      <c r="E11" s="365"/>
      <c r="F11" s="365"/>
      <c r="G11" s="365"/>
      <c r="H11" s="365"/>
      <c r="I11" s="365"/>
      <c r="J11" s="365"/>
      <c r="K11" s="232"/>
    </row>
    <row r="12" spans="2:11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pans="2:11" s="1" customFormat="1" ht="15" customHeight="1">
      <c r="B13" s="235"/>
      <c r="C13" s="236"/>
      <c r="D13" s="237" t="s">
        <v>702</v>
      </c>
      <c r="E13" s="234"/>
      <c r="F13" s="234"/>
      <c r="G13" s="234"/>
      <c r="H13" s="234"/>
      <c r="I13" s="234"/>
      <c r="J13" s="234"/>
      <c r="K13" s="232"/>
    </row>
    <row r="14" spans="2:11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pans="2:11" s="1" customFormat="1" ht="15" customHeight="1">
      <c r="B15" s="235"/>
      <c r="C15" s="236"/>
      <c r="D15" s="365" t="s">
        <v>703</v>
      </c>
      <c r="E15" s="365"/>
      <c r="F15" s="365"/>
      <c r="G15" s="365"/>
      <c r="H15" s="365"/>
      <c r="I15" s="365"/>
      <c r="J15" s="365"/>
      <c r="K15" s="232"/>
    </row>
    <row r="16" spans="2:11" s="1" customFormat="1" ht="15" customHeight="1">
      <c r="B16" s="235"/>
      <c r="C16" s="236"/>
      <c r="D16" s="365" t="s">
        <v>704</v>
      </c>
      <c r="E16" s="365"/>
      <c r="F16" s="365"/>
      <c r="G16" s="365"/>
      <c r="H16" s="365"/>
      <c r="I16" s="365"/>
      <c r="J16" s="365"/>
      <c r="K16" s="232"/>
    </row>
    <row r="17" spans="2:11" s="1" customFormat="1" ht="15" customHeight="1">
      <c r="B17" s="235"/>
      <c r="C17" s="236"/>
      <c r="D17" s="365" t="s">
        <v>705</v>
      </c>
      <c r="E17" s="365"/>
      <c r="F17" s="365"/>
      <c r="G17" s="365"/>
      <c r="H17" s="365"/>
      <c r="I17" s="365"/>
      <c r="J17" s="365"/>
      <c r="K17" s="232"/>
    </row>
    <row r="18" spans="2:11" s="1" customFormat="1" ht="15" customHeight="1">
      <c r="B18" s="235"/>
      <c r="C18" s="236"/>
      <c r="D18" s="236"/>
      <c r="E18" s="238" t="s">
        <v>75</v>
      </c>
      <c r="F18" s="365" t="s">
        <v>706</v>
      </c>
      <c r="G18" s="365"/>
      <c r="H18" s="365"/>
      <c r="I18" s="365"/>
      <c r="J18" s="365"/>
      <c r="K18" s="232"/>
    </row>
    <row r="19" spans="2:11" s="1" customFormat="1" ht="15" customHeight="1">
      <c r="B19" s="235"/>
      <c r="C19" s="236"/>
      <c r="D19" s="236"/>
      <c r="E19" s="238" t="s">
        <v>707</v>
      </c>
      <c r="F19" s="365" t="s">
        <v>708</v>
      </c>
      <c r="G19" s="365"/>
      <c r="H19" s="365"/>
      <c r="I19" s="365"/>
      <c r="J19" s="365"/>
      <c r="K19" s="232"/>
    </row>
    <row r="20" spans="2:11" s="1" customFormat="1" ht="15" customHeight="1">
      <c r="B20" s="235"/>
      <c r="C20" s="236"/>
      <c r="D20" s="236"/>
      <c r="E20" s="238" t="s">
        <v>709</v>
      </c>
      <c r="F20" s="365" t="s">
        <v>710</v>
      </c>
      <c r="G20" s="365"/>
      <c r="H20" s="365"/>
      <c r="I20" s="365"/>
      <c r="J20" s="365"/>
      <c r="K20" s="232"/>
    </row>
    <row r="21" spans="2:11" s="1" customFormat="1" ht="15" customHeight="1">
      <c r="B21" s="235"/>
      <c r="C21" s="236"/>
      <c r="D21" s="236"/>
      <c r="E21" s="238" t="s">
        <v>711</v>
      </c>
      <c r="F21" s="365" t="s">
        <v>712</v>
      </c>
      <c r="G21" s="365"/>
      <c r="H21" s="365"/>
      <c r="I21" s="365"/>
      <c r="J21" s="365"/>
      <c r="K21" s="232"/>
    </row>
    <row r="22" spans="2:11" s="1" customFormat="1" ht="15" customHeight="1">
      <c r="B22" s="235"/>
      <c r="C22" s="236"/>
      <c r="D22" s="236"/>
      <c r="E22" s="238" t="s">
        <v>713</v>
      </c>
      <c r="F22" s="365" t="s">
        <v>714</v>
      </c>
      <c r="G22" s="365"/>
      <c r="H22" s="365"/>
      <c r="I22" s="365"/>
      <c r="J22" s="365"/>
      <c r="K22" s="232"/>
    </row>
    <row r="23" spans="2:11" s="1" customFormat="1" ht="15" customHeight="1">
      <c r="B23" s="235"/>
      <c r="C23" s="236"/>
      <c r="D23" s="236"/>
      <c r="E23" s="238" t="s">
        <v>82</v>
      </c>
      <c r="F23" s="365" t="s">
        <v>715</v>
      </c>
      <c r="G23" s="365"/>
      <c r="H23" s="365"/>
      <c r="I23" s="365"/>
      <c r="J23" s="365"/>
      <c r="K23" s="232"/>
    </row>
    <row r="24" spans="2:11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pans="2:11" s="1" customFormat="1" ht="15" customHeight="1">
      <c r="B25" s="235"/>
      <c r="C25" s="365" t="s">
        <v>716</v>
      </c>
      <c r="D25" s="365"/>
      <c r="E25" s="365"/>
      <c r="F25" s="365"/>
      <c r="G25" s="365"/>
      <c r="H25" s="365"/>
      <c r="I25" s="365"/>
      <c r="J25" s="365"/>
      <c r="K25" s="232"/>
    </row>
    <row r="26" spans="2:11" s="1" customFormat="1" ht="15" customHeight="1">
      <c r="B26" s="235"/>
      <c r="C26" s="365" t="s">
        <v>717</v>
      </c>
      <c r="D26" s="365"/>
      <c r="E26" s="365"/>
      <c r="F26" s="365"/>
      <c r="G26" s="365"/>
      <c r="H26" s="365"/>
      <c r="I26" s="365"/>
      <c r="J26" s="365"/>
      <c r="K26" s="232"/>
    </row>
    <row r="27" spans="2:11" s="1" customFormat="1" ht="15" customHeight="1">
      <c r="B27" s="235"/>
      <c r="C27" s="234"/>
      <c r="D27" s="365" t="s">
        <v>718</v>
      </c>
      <c r="E27" s="365"/>
      <c r="F27" s="365"/>
      <c r="G27" s="365"/>
      <c r="H27" s="365"/>
      <c r="I27" s="365"/>
      <c r="J27" s="365"/>
      <c r="K27" s="232"/>
    </row>
    <row r="28" spans="2:11" s="1" customFormat="1" ht="15" customHeight="1">
      <c r="B28" s="235"/>
      <c r="C28" s="236"/>
      <c r="D28" s="365" t="s">
        <v>719</v>
      </c>
      <c r="E28" s="365"/>
      <c r="F28" s="365"/>
      <c r="G28" s="365"/>
      <c r="H28" s="365"/>
      <c r="I28" s="365"/>
      <c r="J28" s="365"/>
      <c r="K28" s="232"/>
    </row>
    <row r="29" spans="2:11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pans="2:11" s="1" customFormat="1" ht="15" customHeight="1">
      <c r="B30" s="235"/>
      <c r="C30" s="236"/>
      <c r="D30" s="365" t="s">
        <v>720</v>
      </c>
      <c r="E30" s="365"/>
      <c r="F30" s="365"/>
      <c r="G30" s="365"/>
      <c r="H30" s="365"/>
      <c r="I30" s="365"/>
      <c r="J30" s="365"/>
      <c r="K30" s="232"/>
    </row>
    <row r="31" spans="2:11" s="1" customFormat="1" ht="15" customHeight="1">
      <c r="B31" s="235"/>
      <c r="C31" s="236"/>
      <c r="D31" s="365" t="s">
        <v>721</v>
      </c>
      <c r="E31" s="365"/>
      <c r="F31" s="365"/>
      <c r="G31" s="365"/>
      <c r="H31" s="365"/>
      <c r="I31" s="365"/>
      <c r="J31" s="365"/>
      <c r="K31" s="232"/>
    </row>
    <row r="32" spans="2:11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pans="2:11" s="1" customFormat="1" ht="15" customHeight="1">
      <c r="B33" s="235"/>
      <c r="C33" s="236"/>
      <c r="D33" s="365" t="s">
        <v>722</v>
      </c>
      <c r="E33" s="365"/>
      <c r="F33" s="365"/>
      <c r="G33" s="365"/>
      <c r="H33" s="365"/>
      <c r="I33" s="365"/>
      <c r="J33" s="365"/>
      <c r="K33" s="232"/>
    </row>
    <row r="34" spans="2:11" s="1" customFormat="1" ht="15" customHeight="1">
      <c r="B34" s="235"/>
      <c r="C34" s="236"/>
      <c r="D34" s="365" t="s">
        <v>723</v>
      </c>
      <c r="E34" s="365"/>
      <c r="F34" s="365"/>
      <c r="G34" s="365"/>
      <c r="H34" s="365"/>
      <c r="I34" s="365"/>
      <c r="J34" s="365"/>
      <c r="K34" s="232"/>
    </row>
    <row r="35" spans="2:11" s="1" customFormat="1" ht="15" customHeight="1">
      <c r="B35" s="235"/>
      <c r="C35" s="236"/>
      <c r="D35" s="365" t="s">
        <v>724</v>
      </c>
      <c r="E35" s="365"/>
      <c r="F35" s="365"/>
      <c r="G35" s="365"/>
      <c r="H35" s="365"/>
      <c r="I35" s="365"/>
      <c r="J35" s="365"/>
      <c r="K35" s="232"/>
    </row>
    <row r="36" spans="2:11" s="1" customFormat="1" ht="15" customHeight="1">
      <c r="B36" s="235"/>
      <c r="C36" s="236"/>
      <c r="D36" s="234"/>
      <c r="E36" s="237" t="s">
        <v>117</v>
      </c>
      <c r="F36" s="234"/>
      <c r="G36" s="365" t="s">
        <v>725</v>
      </c>
      <c r="H36" s="365"/>
      <c r="I36" s="365"/>
      <c r="J36" s="365"/>
      <c r="K36" s="232"/>
    </row>
    <row r="37" spans="2:11" s="1" customFormat="1" ht="30.75" customHeight="1">
      <c r="B37" s="235"/>
      <c r="C37" s="236"/>
      <c r="D37" s="234"/>
      <c r="E37" s="237" t="s">
        <v>726</v>
      </c>
      <c r="F37" s="234"/>
      <c r="G37" s="365" t="s">
        <v>727</v>
      </c>
      <c r="H37" s="365"/>
      <c r="I37" s="365"/>
      <c r="J37" s="365"/>
      <c r="K37" s="232"/>
    </row>
    <row r="38" spans="2:11" s="1" customFormat="1" ht="15" customHeight="1">
      <c r="B38" s="235"/>
      <c r="C38" s="236"/>
      <c r="D38" s="234"/>
      <c r="E38" s="237" t="s">
        <v>50</v>
      </c>
      <c r="F38" s="234"/>
      <c r="G38" s="365" t="s">
        <v>728</v>
      </c>
      <c r="H38" s="365"/>
      <c r="I38" s="365"/>
      <c r="J38" s="365"/>
      <c r="K38" s="232"/>
    </row>
    <row r="39" spans="2:11" s="1" customFormat="1" ht="15" customHeight="1">
      <c r="B39" s="235"/>
      <c r="C39" s="236"/>
      <c r="D39" s="234"/>
      <c r="E39" s="237" t="s">
        <v>51</v>
      </c>
      <c r="F39" s="234"/>
      <c r="G39" s="365" t="s">
        <v>729</v>
      </c>
      <c r="H39" s="365"/>
      <c r="I39" s="365"/>
      <c r="J39" s="365"/>
      <c r="K39" s="232"/>
    </row>
    <row r="40" spans="2:11" s="1" customFormat="1" ht="15" customHeight="1">
      <c r="B40" s="235"/>
      <c r="C40" s="236"/>
      <c r="D40" s="234"/>
      <c r="E40" s="237" t="s">
        <v>118</v>
      </c>
      <c r="F40" s="234"/>
      <c r="G40" s="365" t="s">
        <v>730</v>
      </c>
      <c r="H40" s="365"/>
      <c r="I40" s="365"/>
      <c r="J40" s="365"/>
      <c r="K40" s="232"/>
    </row>
    <row r="41" spans="2:11" s="1" customFormat="1" ht="15" customHeight="1">
      <c r="B41" s="235"/>
      <c r="C41" s="236"/>
      <c r="D41" s="234"/>
      <c r="E41" s="237" t="s">
        <v>119</v>
      </c>
      <c r="F41" s="234"/>
      <c r="G41" s="365" t="s">
        <v>731</v>
      </c>
      <c r="H41" s="365"/>
      <c r="I41" s="365"/>
      <c r="J41" s="365"/>
      <c r="K41" s="232"/>
    </row>
    <row r="42" spans="2:11" s="1" customFormat="1" ht="15" customHeight="1">
      <c r="B42" s="235"/>
      <c r="C42" s="236"/>
      <c r="D42" s="234"/>
      <c r="E42" s="237" t="s">
        <v>732</v>
      </c>
      <c r="F42" s="234"/>
      <c r="G42" s="365" t="s">
        <v>733</v>
      </c>
      <c r="H42" s="365"/>
      <c r="I42" s="365"/>
      <c r="J42" s="365"/>
      <c r="K42" s="232"/>
    </row>
    <row r="43" spans="2:11" s="1" customFormat="1" ht="15" customHeight="1">
      <c r="B43" s="235"/>
      <c r="C43" s="236"/>
      <c r="D43" s="234"/>
      <c r="E43" s="237"/>
      <c r="F43" s="234"/>
      <c r="G43" s="365" t="s">
        <v>734</v>
      </c>
      <c r="H43" s="365"/>
      <c r="I43" s="365"/>
      <c r="J43" s="365"/>
      <c r="K43" s="232"/>
    </row>
    <row r="44" spans="2:11" s="1" customFormat="1" ht="15" customHeight="1">
      <c r="B44" s="235"/>
      <c r="C44" s="236"/>
      <c r="D44" s="234"/>
      <c r="E44" s="237" t="s">
        <v>735</v>
      </c>
      <c r="F44" s="234"/>
      <c r="G44" s="365" t="s">
        <v>736</v>
      </c>
      <c r="H44" s="365"/>
      <c r="I44" s="365"/>
      <c r="J44" s="365"/>
      <c r="K44" s="232"/>
    </row>
    <row r="45" spans="2:11" s="1" customFormat="1" ht="15" customHeight="1">
      <c r="B45" s="235"/>
      <c r="C45" s="236"/>
      <c r="D45" s="234"/>
      <c r="E45" s="237" t="s">
        <v>121</v>
      </c>
      <c r="F45" s="234"/>
      <c r="G45" s="365" t="s">
        <v>737</v>
      </c>
      <c r="H45" s="365"/>
      <c r="I45" s="365"/>
      <c r="J45" s="365"/>
      <c r="K45" s="232"/>
    </row>
    <row r="46" spans="2:11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pans="2:11" s="1" customFormat="1" ht="15" customHeight="1">
      <c r="B47" s="235"/>
      <c r="C47" s="236"/>
      <c r="D47" s="365" t="s">
        <v>738</v>
      </c>
      <c r="E47" s="365"/>
      <c r="F47" s="365"/>
      <c r="G47" s="365"/>
      <c r="H47" s="365"/>
      <c r="I47" s="365"/>
      <c r="J47" s="365"/>
      <c r="K47" s="232"/>
    </row>
    <row r="48" spans="2:11" s="1" customFormat="1" ht="15" customHeight="1">
      <c r="B48" s="235"/>
      <c r="C48" s="236"/>
      <c r="D48" s="236"/>
      <c r="E48" s="365" t="s">
        <v>739</v>
      </c>
      <c r="F48" s="365"/>
      <c r="G48" s="365"/>
      <c r="H48" s="365"/>
      <c r="I48" s="365"/>
      <c r="J48" s="365"/>
      <c r="K48" s="232"/>
    </row>
    <row r="49" spans="2:11" s="1" customFormat="1" ht="15" customHeight="1">
      <c r="B49" s="235"/>
      <c r="C49" s="236"/>
      <c r="D49" s="236"/>
      <c r="E49" s="365" t="s">
        <v>740</v>
      </c>
      <c r="F49" s="365"/>
      <c r="G49" s="365"/>
      <c r="H49" s="365"/>
      <c r="I49" s="365"/>
      <c r="J49" s="365"/>
      <c r="K49" s="232"/>
    </row>
    <row r="50" spans="2:11" s="1" customFormat="1" ht="15" customHeight="1">
      <c r="B50" s="235"/>
      <c r="C50" s="236"/>
      <c r="D50" s="236"/>
      <c r="E50" s="365" t="s">
        <v>741</v>
      </c>
      <c r="F50" s="365"/>
      <c r="G50" s="365"/>
      <c r="H50" s="365"/>
      <c r="I50" s="365"/>
      <c r="J50" s="365"/>
      <c r="K50" s="232"/>
    </row>
    <row r="51" spans="2:11" s="1" customFormat="1" ht="15" customHeight="1">
      <c r="B51" s="235"/>
      <c r="C51" s="236"/>
      <c r="D51" s="365" t="s">
        <v>742</v>
      </c>
      <c r="E51" s="365"/>
      <c r="F51" s="365"/>
      <c r="G51" s="365"/>
      <c r="H51" s="365"/>
      <c r="I51" s="365"/>
      <c r="J51" s="365"/>
      <c r="K51" s="232"/>
    </row>
    <row r="52" spans="2:11" s="1" customFormat="1" ht="25.5" customHeight="1">
      <c r="B52" s="231"/>
      <c r="C52" s="366" t="s">
        <v>743</v>
      </c>
      <c r="D52" s="366"/>
      <c r="E52" s="366"/>
      <c r="F52" s="366"/>
      <c r="G52" s="366"/>
      <c r="H52" s="366"/>
      <c r="I52" s="366"/>
      <c r="J52" s="366"/>
      <c r="K52" s="232"/>
    </row>
    <row r="53" spans="2:11" s="1" customFormat="1" ht="5.25" customHeight="1">
      <c r="B53" s="231"/>
      <c r="C53" s="233"/>
      <c r="D53" s="233"/>
      <c r="E53" s="233"/>
      <c r="F53" s="233"/>
      <c r="G53" s="233"/>
      <c r="H53" s="233"/>
      <c r="I53" s="233"/>
      <c r="J53" s="233"/>
      <c r="K53" s="232"/>
    </row>
    <row r="54" spans="2:11" s="1" customFormat="1" ht="15" customHeight="1">
      <c r="B54" s="231"/>
      <c r="C54" s="365" t="s">
        <v>744</v>
      </c>
      <c r="D54" s="365"/>
      <c r="E54" s="365"/>
      <c r="F54" s="365"/>
      <c r="G54" s="365"/>
      <c r="H54" s="365"/>
      <c r="I54" s="365"/>
      <c r="J54" s="365"/>
      <c r="K54" s="232"/>
    </row>
    <row r="55" spans="2:11" s="1" customFormat="1" ht="15" customHeight="1">
      <c r="B55" s="231"/>
      <c r="C55" s="365" t="s">
        <v>745</v>
      </c>
      <c r="D55" s="365"/>
      <c r="E55" s="365"/>
      <c r="F55" s="365"/>
      <c r="G55" s="365"/>
      <c r="H55" s="365"/>
      <c r="I55" s="365"/>
      <c r="J55" s="365"/>
      <c r="K55" s="232"/>
    </row>
    <row r="56" spans="2:11" s="1" customFormat="1" ht="12.75" customHeight="1">
      <c r="B56" s="231"/>
      <c r="C56" s="234"/>
      <c r="D56" s="234"/>
      <c r="E56" s="234"/>
      <c r="F56" s="234"/>
      <c r="G56" s="234"/>
      <c r="H56" s="234"/>
      <c r="I56" s="234"/>
      <c r="J56" s="234"/>
      <c r="K56" s="232"/>
    </row>
    <row r="57" spans="2:11" s="1" customFormat="1" ht="15" customHeight="1">
      <c r="B57" s="231"/>
      <c r="C57" s="365" t="s">
        <v>746</v>
      </c>
      <c r="D57" s="365"/>
      <c r="E57" s="365"/>
      <c r="F57" s="365"/>
      <c r="G57" s="365"/>
      <c r="H57" s="365"/>
      <c r="I57" s="365"/>
      <c r="J57" s="365"/>
      <c r="K57" s="232"/>
    </row>
    <row r="58" spans="2:11" s="1" customFormat="1" ht="15" customHeight="1">
      <c r="B58" s="231"/>
      <c r="C58" s="236"/>
      <c r="D58" s="365" t="s">
        <v>747</v>
      </c>
      <c r="E58" s="365"/>
      <c r="F58" s="365"/>
      <c r="G58" s="365"/>
      <c r="H58" s="365"/>
      <c r="I58" s="365"/>
      <c r="J58" s="365"/>
      <c r="K58" s="232"/>
    </row>
    <row r="59" spans="2:11" s="1" customFormat="1" ht="15" customHeight="1">
      <c r="B59" s="231"/>
      <c r="C59" s="236"/>
      <c r="D59" s="365" t="s">
        <v>748</v>
      </c>
      <c r="E59" s="365"/>
      <c r="F59" s="365"/>
      <c r="G59" s="365"/>
      <c r="H59" s="365"/>
      <c r="I59" s="365"/>
      <c r="J59" s="365"/>
      <c r="K59" s="232"/>
    </row>
    <row r="60" spans="2:11" s="1" customFormat="1" ht="15" customHeight="1">
      <c r="B60" s="231"/>
      <c r="C60" s="236"/>
      <c r="D60" s="365" t="s">
        <v>749</v>
      </c>
      <c r="E60" s="365"/>
      <c r="F60" s="365"/>
      <c r="G60" s="365"/>
      <c r="H60" s="365"/>
      <c r="I60" s="365"/>
      <c r="J60" s="365"/>
      <c r="K60" s="232"/>
    </row>
    <row r="61" spans="2:11" s="1" customFormat="1" ht="15" customHeight="1">
      <c r="B61" s="231"/>
      <c r="C61" s="236"/>
      <c r="D61" s="365" t="s">
        <v>750</v>
      </c>
      <c r="E61" s="365"/>
      <c r="F61" s="365"/>
      <c r="G61" s="365"/>
      <c r="H61" s="365"/>
      <c r="I61" s="365"/>
      <c r="J61" s="365"/>
      <c r="K61" s="232"/>
    </row>
    <row r="62" spans="2:11" s="1" customFormat="1" ht="15" customHeight="1">
      <c r="B62" s="231"/>
      <c r="C62" s="236"/>
      <c r="D62" s="367" t="s">
        <v>751</v>
      </c>
      <c r="E62" s="367"/>
      <c r="F62" s="367"/>
      <c r="G62" s="367"/>
      <c r="H62" s="367"/>
      <c r="I62" s="367"/>
      <c r="J62" s="367"/>
      <c r="K62" s="232"/>
    </row>
    <row r="63" spans="2:11" s="1" customFormat="1" ht="15" customHeight="1">
      <c r="B63" s="231"/>
      <c r="C63" s="236"/>
      <c r="D63" s="365" t="s">
        <v>752</v>
      </c>
      <c r="E63" s="365"/>
      <c r="F63" s="365"/>
      <c r="G63" s="365"/>
      <c r="H63" s="365"/>
      <c r="I63" s="365"/>
      <c r="J63" s="365"/>
      <c r="K63" s="232"/>
    </row>
    <row r="64" spans="2:11" s="1" customFormat="1" ht="12.75" customHeight="1">
      <c r="B64" s="231"/>
      <c r="C64" s="236"/>
      <c r="D64" s="236"/>
      <c r="E64" s="239"/>
      <c r="F64" s="236"/>
      <c r="G64" s="236"/>
      <c r="H64" s="236"/>
      <c r="I64" s="236"/>
      <c r="J64" s="236"/>
      <c r="K64" s="232"/>
    </row>
    <row r="65" spans="2:11" s="1" customFormat="1" ht="15" customHeight="1">
      <c r="B65" s="231"/>
      <c r="C65" s="236"/>
      <c r="D65" s="365" t="s">
        <v>753</v>
      </c>
      <c r="E65" s="365"/>
      <c r="F65" s="365"/>
      <c r="G65" s="365"/>
      <c r="H65" s="365"/>
      <c r="I65" s="365"/>
      <c r="J65" s="365"/>
      <c r="K65" s="232"/>
    </row>
    <row r="66" spans="2:11" s="1" customFormat="1" ht="15" customHeight="1">
      <c r="B66" s="231"/>
      <c r="C66" s="236"/>
      <c r="D66" s="367" t="s">
        <v>754</v>
      </c>
      <c r="E66" s="367"/>
      <c r="F66" s="367"/>
      <c r="G66" s="367"/>
      <c r="H66" s="367"/>
      <c r="I66" s="367"/>
      <c r="J66" s="367"/>
      <c r="K66" s="232"/>
    </row>
    <row r="67" spans="2:11" s="1" customFormat="1" ht="15" customHeight="1">
      <c r="B67" s="231"/>
      <c r="C67" s="236"/>
      <c r="D67" s="365" t="s">
        <v>755</v>
      </c>
      <c r="E67" s="365"/>
      <c r="F67" s="365"/>
      <c r="G67" s="365"/>
      <c r="H67" s="365"/>
      <c r="I67" s="365"/>
      <c r="J67" s="365"/>
      <c r="K67" s="232"/>
    </row>
    <row r="68" spans="2:11" s="1" customFormat="1" ht="15" customHeight="1">
      <c r="B68" s="231"/>
      <c r="C68" s="236"/>
      <c r="D68" s="365" t="s">
        <v>756</v>
      </c>
      <c r="E68" s="365"/>
      <c r="F68" s="365"/>
      <c r="G68" s="365"/>
      <c r="H68" s="365"/>
      <c r="I68" s="365"/>
      <c r="J68" s="365"/>
      <c r="K68" s="232"/>
    </row>
    <row r="69" spans="2:11" s="1" customFormat="1" ht="15" customHeight="1">
      <c r="B69" s="231"/>
      <c r="C69" s="236"/>
      <c r="D69" s="365" t="s">
        <v>757</v>
      </c>
      <c r="E69" s="365"/>
      <c r="F69" s="365"/>
      <c r="G69" s="365"/>
      <c r="H69" s="365"/>
      <c r="I69" s="365"/>
      <c r="J69" s="365"/>
      <c r="K69" s="232"/>
    </row>
    <row r="70" spans="2:11" s="1" customFormat="1" ht="15" customHeight="1">
      <c r="B70" s="231"/>
      <c r="C70" s="236"/>
      <c r="D70" s="365" t="s">
        <v>758</v>
      </c>
      <c r="E70" s="365"/>
      <c r="F70" s="365"/>
      <c r="G70" s="365"/>
      <c r="H70" s="365"/>
      <c r="I70" s="365"/>
      <c r="J70" s="365"/>
      <c r="K70" s="232"/>
    </row>
    <row r="71" spans="2:1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pans="2:11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pans="2:11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pans="2:11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pans="2:11" s="1" customFormat="1" ht="45" customHeight="1">
      <c r="B75" s="248"/>
      <c r="C75" s="360" t="s">
        <v>759</v>
      </c>
      <c r="D75" s="360"/>
      <c r="E75" s="360"/>
      <c r="F75" s="360"/>
      <c r="G75" s="360"/>
      <c r="H75" s="360"/>
      <c r="I75" s="360"/>
      <c r="J75" s="360"/>
      <c r="K75" s="249"/>
    </row>
    <row r="76" spans="2:11" s="1" customFormat="1" ht="17.25" customHeight="1">
      <c r="B76" s="248"/>
      <c r="C76" s="250" t="s">
        <v>760</v>
      </c>
      <c r="D76" s="250"/>
      <c r="E76" s="250"/>
      <c r="F76" s="250" t="s">
        <v>761</v>
      </c>
      <c r="G76" s="251"/>
      <c r="H76" s="250" t="s">
        <v>51</v>
      </c>
      <c r="I76" s="250" t="s">
        <v>54</v>
      </c>
      <c r="J76" s="250" t="s">
        <v>762</v>
      </c>
      <c r="K76" s="249"/>
    </row>
    <row r="77" spans="2:11" s="1" customFormat="1" ht="17.25" customHeight="1">
      <c r="B77" s="248"/>
      <c r="C77" s="252" t="s">
        <v>763</v>
      </c>
      <c r="D77" s="252"/>
      <c r="E77" s="252"/>
      <c r="F77" s="253" t="s">
        <v>764</v>
      </c>
      <c r="G77" s="254"/>
      <c r="H77" s="252"/>
      <c r="I77" s="252"/>
      <c r="J77" s="252" t="s">
        <v>765</v>
      </c>
      <c r="K77" s="249"/>
    </row>
    <row r="78" spans="2:11" s="1" customFormat="1" ht="5.25" customHeight="1">
      <c r="B78" s="248"/>
      <c r="C78" s="255"/>
      <c r="D78" s="255"/>
      <c r="E78" s="255"/>
      <c r="F78" s="255"/>
      <c r="G78" s="256"/>
      <c r="H78" s="255"/>
      <c r="I78" s="255"/>
      <c r="J78" s="255"/>
      <c r="K78" s="249"/>
    </row>
    <row r="79" spans="2:11" s="1" customFormat="1" ht="15" customHeight="1">
      <c r="B79" s="248"/>
      <c r="C79" s="237" t="s">
        <v>50</v>
      </c>
      <c r="D79" s="257"/>
      <c r="E79" s="257"/>
      <c r="F79" s="258" t="s">
        <v>766</v>
      </c>
      <c r="G79" s="259"/>
      <c r="H79" s="237" t="s">
        <v>767</v>
      </c>
      <c r="I79" s="237" t="s">
        <v>768</v>
      </c>
      <c r="J79" s="237">
        <v>20</v>
      </c>
      <c r="K79" s="249"/>
    </row>
    <row r="80" spans="2:11" s="1" customFormat="1" ht="15" customHeight="1">
      <c r="B80" s="248"/>
      <c r="C80" s="237" t="s">
        <v>769</v>
      </c>
      <c r="D80" s="237"/>
      <c r="E80" s="237"/>
      <c r="F80" s="258" t="s">
        <v>766</v>
      </c>
      <c r="G80" s="259"/>
      <c r="H80" s="237" t="s">
        <v>770</v>
      </c>
      <c r="I80" s="237" t="s">
        <v>768</v>
      </c>
      <c r="J80" s="237">
        <v>120</v>
      </c>
      <c r="K80" s="249"/>
    </row>
    <row r="81" spans="2:11" s="1" customFormat="1" ht="15" customHeight="1">
      <c r="B81" s="260"/>
      <c r="C81" s="237" t="s">
        <v>771</v>
      </c>
      <c r="D81" s="237"/>
      <c r="E81" s="237"/>
      <c r="F81" s="258" t="s">
        <v>772</v>
      </c>
      <c r="G81" s="259"/>
      <c r="H81" s="237" t="s">
        <v>773</v>
      </c>
      <c r="I81" s="237" t="s">
        <v>768</v>
      </c>
      <c r="J81" s="237">
        <v>50</v>
      </c>
      <c r="K81" s="249"/>
    </row>
    <row r="82" spans="2:11" s="1" customFormat="1" ht="15" customHeight="1">
      <c r="B82" s="260"/>
      <c r="C82" s="237" t="s">
        <v>774</v>
      </c>
      <c r="D82" s="237"/>
      <c r="E82" s="237"/>
      <c r="F82" s="258" t="s">
        <v>766</v>
      </c>
      <c r="G82" s="259"/>
      <c r="H82" s="237" t="s">
        <v>775</v>
      </c>
      <c r="I82" s="237" t="s">
        <v>776</v>
      </c>
      <c r="J82" s="237"/>
      <c r="K82" s="249"/>
    </row>
    <row r="83" spans="2:11" s="1" customFormat="1" ht="15" customHeight="1">
      <c r="B83" s="260"/>
      <c r="C83" s="261" t="s">
        <v>777</v>
      </c>
      <c r="D83" s="261"/>
      <c r="E83" s="261"/>
      <c r="F83" s="262" t="s">
        <v>772</v>
      </c>
      <c r="G83" s="261"/>
      <c r="H83" s="261" t="s">
        <v>778</v>
      </c>
      <c r="I83" s="261" t="s">
        <v>768</v>
      </c>
      <c r="J83" s="261">
        <v>15</v>
      </c>
      <c r="K83" s="249"/>
    </row>
    <row r="84" spans="2:11" s="1" customFormat="1" ht="15" customHeight="1">
      <c r="B84" s="260"/>
      <c r="C84" s="261" t="s">
        <v>779</v>
      </c>
      <c r="D84" s="261"/>
      <c r="E84" s="261"/>
      <c r="F84" s="262" t="s">
        <v>772</v>
      </c>
      <c r="G84" s="261"/>
      <c r="H84" s="261" t="s">
        <v>780</v>
      </c>
      <c r="I84" s="261" t="s">
        <v>768</v>
      </c>
      <c r="J84" s="261">
        <v>15</v>
      </c>
      <c r="K84" s="249"/>
    </row>
    <row r="85" spans="2:11" s="1" customFormat="1" ht="15" customHeight="1">
      <c r="B85" s="260"/>
      <c r="C85" s="261" t="s">
        <v>781</v>
      </c>
      <c r="D85" s="261"/>
      <c r="E85" s="261"/>
      <c r="F85" s="262" t="s">
        <v>772</v>
      </c>
      <c r="G85" s="261"/>
      <c r="H85" s="261" t="s">
        <v>782</v>
      </c>
      <c r="I85" s="261" t="s">
        <v>768</v>
      </c>
      <c r="J85" s="261">
        <v>20</v>
      </c>
      <c r="K85" s="249"/>
    </row>
    <row r="86" spans="2:11" s="1" customFormat="1" ht="15" customHeight="1">
      <c r="B86" s="260"/>
      <c r="C86" s="261" t="s">
        <v>783</v>
      </c>
      <c r="D86" s="261"/>
      <c r="E86" s="261"/>
      <c r="F86" s="262" t="s">
        <v>772</v>
      </c>
      <c r="G86" s="261"/>
      <c r="H86" s="261" t="s">
        <v>784</v>
      </c>
      <c r="I86" s="261" t="s">
        <v>768</v>
      </c>
      <c r="J86" s="261">
        <v>20</v>
      </c>
      <c r="K86" s="249"/>
    </row>
    <row r="87" spans="2:11" s="1" customFormat="1" ht="15" customHeight="1">
      <c r="B87" s="260"/>
      <c r="C87" s="237" t="s">
        <v>785</v>
      </c>
      <c r="D87" s="237"/>
      <c r="E87" s="237"/>
      <c r="F87" s="258" t="s">
        <v>772</v>
      </c>
      <c r="G87" s="259"/>
      <c r="H87" s="237" t="s">
        <v>786</v>
      </c>
      <c r="I87" s="237" t="s">
        <v>768</v>
      </c>
      <c r="J87" s="237">
        <v>50</v>
      </c>
      <c r="K87" s="249"/>
    </row>
    <row r="88" spans="2:11" s="1" customFormat="1" ht="15" customHeight="1">
      <c r="B88" s="260"/>
      <c r="C88" s="237" t="s">
        <v>787</v>
      </c>
      <c r="D88" s="237"/>
      <c r="E88" s="237"/>
      <c r="F88" s="258" t="s">
        <v>772</v>
      </c>
      <c r="G88" s="259"/>
      <c r="H88" s="237" t="s">
        <v>788</v>
      </c>
      <c r="I88" s="237" t="s">
        <v>768</v>
      </c>
      <c r="J88" s="237">
        <v>20</v>
      </c>
      <c r="K88" s="249"/>
    </row>
    <row r="89" spans="2:11" s="1" customFormat="1" ht="15" customHeight="1">
      <c r="B89" s="260"/>
      <c r="C89" s="237" t="s">
        <v>789</v>
      </c>
      <c r="D89" s="237"/>
      <c r="E89" s="237"/>
      <c r="F89" s="258" t="s">
        <v>772</v>
      </c>
      <c r="G89" s="259"/>
      <c r="H89" s="237" t="s">
        <v>790</v>
      </c>
      <c r="I89" s="237" t="s">
        <v>768</v>
      </c>
      <c r="J89" s="237">
        <v>20</v>
      </c>
      <c r="K89" s="249"/>
    </row>
    <row r="90" spans="2:11" s="1" customFormat="1" ht="15" customHeight="1">
      <c r="B90" s="260"/>
      <c r="C90" s="237" t="s">
        <v>791</v>
      </c>
      <c r="D90" s="237"/>
      <c r="E90" s="237"/>
      <c r="F90" s="258" t="s">
        <v>772</v>
      </c>
      <c r="G90" s="259"/>
      <c r="H90" s="237" t="s">
        <v>792</v>
      </c>
      <c r="I90" s="237" t="s">
        <v>768</v>
      </c>
      <c r="J90" s="237">
        <v>50</v>
      </c>
      <c r="K90" s="249"/>
    </row>
    <row r="91" spans="2:11" s="1" customFormat="1" ht="15" customHeight="1">
      <c r="B91" s="260"/>
      <c r="C91" s="237" t="s">
        <v>793</v>
      </c>
      <c r="D91" s="237"/>
      <c r="E91" s="237"/>
      <c r="F91" s="258" t="s">
        <v>772</v>
      </c>
      <c r="G91" s="259"/>
      <c r="H91" s="237" t="s">
        <v>793</v>
      </c>
      <c r="I91" s="237" t="s">
        <v>768</v>
      </c>
      <c r="J91" s="237">
        <v>50</v>
      </c>
      <c r="K91" s="249"/>
    </row>
    <row r="92" spans="2:11" s="1" customFormat="1" ht="15" customHeight="1">
      <c r="B92" s="260"/>
      <c r="C92" s="237" t="s">
        <v>794</v>
      </c>
      <c r="D92" s="237"/>
      <c r="E92" s="237"/>
      <c r="F92" s="258" t="s">
        <v>772</v>
      </c>
      <c r="G92" s="259"/>
      <c r="H92" s="237" t="s">
        <v>795</v>
      </c>
      <c r="I92" s="237" t="s">
        <v>768</v>
      </c>
      <c r="J92" s="237">
        <v>255</v>
      </c>
      <c r="K92" s="249"/>
    </row>
    <row r="93" spans="2:11" s="1" customFormat="1" ht="15" customHeight="1">
      <c r="B93" s="260"/>
      <c r="C93" s="237" t="s">
        <v>796</v>
      </c>
      <c r="D93" s="237"/>
      <c r="E93" s="237"/>
      <c r="F93" s="258" t="s">
        <v>766</v>
      </c>
      <c r="G93" s="259"/>
      <c r="H93" s="237" t="s">
        <v>797</v>
      </c>
      <c r="I93" s="237" t="s">
        <v>798</v>
      </c>
      <c r="J93" s="237"/>
      <c r="K93" s="249"/>
    </row>
    <row r="94" spans="2:11" s="1" customFormat="1" ht="15" customHeight="1">
      <c r="B94" s="260"/>
      <c r="C94" s="237" t="s">
        <v>799</v>
      </c>
      <c r="D94" s="237"/>
      <c r="E94" s="237"/>
      <c r="F94" s="258" t="s">
        <v>766</v>
      </c>
      <c r="G94" s="259"/>
      <c r="H94" s="237" t="s">
        <v>800</v>
      </c>
      <c r="I94" s="237" t="s">
        <v>801</v>
      </c>
      <c r="J94" s="237"/>
      <c r="K94" s="249"/>
    </row>
    <row r="95" spans="2:11" s="1" customFormat="1" ht="15" customHeight="1">
      <c r="B95" s="260"/>
      <c r="C95" s="237" t="s">
        <v>802</v>
      </c>
      <c r="D95" s="237"/>
      <c r="E95" s="237"/>
      <c r="F95" s="258" t="s">
        <v>766</v>
      </c>
      <c r="G95" s="259"/>
      <c r="H95" s="237" t="s">
        <v>802</v>
      </c>
      <c r="I95" s="237" t="s">
        <v>801</v>
      </c>
      <c r="J95" s="237"/>
      <c r="K95" s="249"/>
    </row>
    <row r="96" spans="2:11" s="1" customFormat="1" ht="15" customHeight="1">
      <c r="B96" s="260"/>
      <c r="C96" s="237" t="s">
        <v>35</v>
      </c>
      <c r="D96" s="237"/>
      <c r="E96" s="237"/>
      <c r="F96" s="258" t="s">
        <v>766</v>
      </c>
      <c r="G96" s="259"/>
      <c r="H96" s="237" t="s">
        <v>803</v>
      </c>
      <c r="I96" s="237" t="s">
        <v>801</v>
      </c>
      <c r="J96" s="237"/>
      <c r="K96" s="249"/>
    </row>
    <row r="97" spans="2:11" s="1" customFormat="1" ht="15" customHeight="1">
      <c r="B97" s="260"/>
      <c r="C97" s="237" t="s">
        <v>45</v>
      </c>
      <c r="D97" s="237"/>
      <c r="E97" s="237"/>
      <c r="F97" s="258" t="s">
        <v>766</v>
      </c>
      <c r="G97" s="259"/>
      <c r="H97" s="237" t="s">
        <v>804</v>
      </c>
      <c r="I97" s="237" t="s">
        <v>801</v>
      </c>
      <c r="J97" s="237"/>
      <c r="K97" s="249"/>
    </row>
    <row r="98" spans="2:11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pans="2:11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pans="2:11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pans="2:1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pans="2:11" s="1" customFormat="1" ht="45" customHeight="1">
      <c r="B102" s="248"/>
      <c r="C102" s="360" t="s">
        <v>805</v>
      </c>
      <c r="D102" s="360"/>
      <c r="E102" s="360"/>
      <c r="F102" s="360"/>
      <c r="G102" s="360"/>
      <c r="H102" s="360"/>
      <c r="I102" s="360"/>
      <c r="J102" s="360"/>
      <c r="K102" s="249"/>
    </row>
    <row r="103" spans="2:11" s="1" customFormat="1" ht="17.25" customHeight="1">
      <c r="B103" s="248"/>
      <c r="C103" s="250" t="s">
        <v>760</v>
      </c>
      <c r="D103" s="250"/>
      <c r="E103" s="250"/>
      <c r="F103" s="250" t="s">
        <v>761</v>
      </c>
      <c r="G103" s="251"/>
      <c r="H103" s="250" t="s">
        <v>51</v>
      </c>
      <c r="I103" s="250" t="s">
        <v>54</v>
      </c>
      <c r="J103" s="250" t="s">
        <v>762</v>
      </c>
      <c r="K103" s="249"/>
    </row>
    <row r="104" spans="2:11" s="1" customFormat="1" ht="17.25" customHeight="1">
      <c r="B104" s="248"/>
      <c r="C104" s="252" t="s">
        <v>763</v>
      </c>
      <c r="D104" s="252"/>
      <c r="E104" s="252"/>
      <c r="F104" s="253" t="s">
        <v>764</v>
      </c>
      <c r="G104" s="254"/>
      <c r="H104" s="252"/>
      <c r="I104" s="252"/>
      <c r="J104" s="252" t="s">
        <v>765</v>
      </c>
      <c r="K104" s="249"/>
    </row>
    <row r="105" spans="2:11" s="1" customFormat="1" ht="5.25" customHeight="1">
      <c r="B105" s="248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pans="2:11" s="1" customFormat="1" ht="15" customHeight="1">
      <c r="B106" s="248"/>
      <c r="C106" s="237" t="s">
        <v>50</v>
      </c>
      <c r="D106" s="257"/>
      <c r="E106" s="257"/>
      <c r="F106" s="258" t="s">
        <v>766</v>
      </c>
      <c r="G106" s="237"/>
      <c r="H106" s="237" t="s">
        <v>806</v>
      </c>
      <c r="I106" s="237" t="s">
        <v>768</v>
      </c>
      <c r="J106" s="237">
        <v>20</v>
      </c>
      <c r="K106" s="249"/>
    </row>
    <row r="107" spans="2:11" s="1" customFormat="1" ht="15" customHeight="1">
      <c r="B107" s="248"/>
      <c r="C107" s="237" t="s">
        <v>769</v>
      </c>
      <c r="D107" s="237"/>
      <c r="E107" s="237"/>
      <c r="F107" s="258" t="s">
        <v>766</v>
      </c>
      <c r="G107" s="237"/>
      <c r="H107" s="237" t="s">
        <v>806</v>
      </c>
      <c r="I107" s="237" t="s">
        <v>768</v>
      </c>
      <c r="J107" s="237">
        <v>120</v>
      </c>
      <c r="K107" s="249"/>
    </row>
    <row r="108" spans="2:11" s="1" customFormat="1" ht="15" customHeight="1">
      <c r="B108" s="260"/>
      <c r="C108" s="237" t="s">
        <v>771</v>
      </c>
      <c r="D108" s="237"/>
      <c r="E108" s="237"/>
      <c r="F108" s="258" t="s">
        <v>772</v>
      </c>
      <c r="G108" s="237"/>
      <c r="H108" s="237" t="s">
        <v>806</v>
      </c>
      <c r="I108" s="237" t="s">
        <v>768</v>
      </c>
      <c r="J108" s="237">
        <v>50</v>
      </c>
      <c r="K108" s="249"/>
    </row>
    <row r="109" spans="2:11" s="1" customFormat="1" ht="15" customHeight="1">
      <c r="B109" s="260"/>
      <c r="C109" s="237" t="s">
        <v>774</v>
      </c>
      <c r="D109" s="237"/>
      <c r="E109" s="237"/>
      <c r="F109" s="258" t="s">
        <v>766</v>
      </c>
      <c r="G109" s="237"/>
      <c r="H109" s="237" t="s">
        <v>806</v>
      </c>
      <c r="I109" s="237" t="s">
        <v>776</v>
      </c>
      <c r="J109" s="237"/>
      <c r="K109" s="249"/>
    </row>
    <row r="110" spans="2:11" s="1" customFormat="1" ht="15" customHeight="1">
      <c r="B110" s="260"/>
      <c r="C110" s="237" t="s">
        <v>785</v>
      </c>
      <c r="D110" s="237"/>
      <c r="E110" s="237"/>
      <c r="F110" s="258" t="s">
        <v>772</v>
      </c>
      <c r="G110" s="237"/>
      <c r="H110" s="237" t="s">
        <v>806</v>
      </c>
      <c r="I110" s="237" t="s">
        <v>768</v>
      </c>
      <c r="J110" s="237">
        <v>50</v>
      </c>
      <c r="K110" s="249"/>
    </row>
    <row r="111" spans="2:11" s="1" customFormat="1" ht="15" customHeight="1">
      <c r="B111" s="260"/>
      <c r="C111" s="237" t="s">
        <v>793</v>
      </c>
      <c r="D111" s="237"/>
      <c r="E111" s="237"/>
      <c r="F111" s="258" t="s">
        <v>772</v>
      </c>
      <c r="G111" s="237"/>
      <c r="H111" s="237" t="s">
        <v>806</v>
      </c>
      <c r="I111" s="237" t="s">
        <v>768</v>
      </c>
      <c r="J111" s="237">
        <v>50</v>
      </c>
      <c r="K111" s="249"/>
    </row>
    <row r="112" spans="2:11" s="1" customFormat="1" ht="15" customHeight="1">
      <c r="B112" s="260"/>
      <c r="C112" s="237" t="s">
        <v>791</v>
      </c>
      <c r="D112" s="237"/>
      <c r="E112" s="237"/>
      <c r="F112" s="258" t="s">
        <v>772</v>
      </c>
      <c r="G112" s="237"/>
      <c r="H112" s="237" t="s">
        <v>806</v>
      </c>
      <c r="I112" s="237" t="s">
        <v>768</v>
      </c>
      <c r="J112" s="237">
        <v>50</v>
      </c>
      <c r="K112" s="249"/>
    </row>
    <row r="113" spans="2:11" s="1" customFormat="1" ht="15" customHeight="1">
      <c r="B113" s="260"/>
      <c r="C113" s="237" t="s">
        <v>50</v>
      </c>
      <c r="D113" s="237"/>
      <c r="E113" s="237"/>
      <c r="F113" s="258" t="s">
        <v>766</v>
      </c>
      <c r="G113" s="237"/>
      <c r="H113" s="237" t="s">
        <v>807</v>
      </c>
      <c r="I113" s="237" t="s">
        <v>768</v>
      </c>
      <c r="J113" s="237">
        <v>20</v>
      </c>
      <c r="K113" s="249"/>
    </row>
    <row r="114" spans="2:11" s="1" customFormat="1" ht="15" customHeight="1">
      <c r="B114" s="260"/>
      <c r="C114" s="237" t="s">
        <v>808</v>
      </c>
      <c r="D114" s="237"/>
      <c r="E114" s="237"/>
      <c r="F114" s="258" t="s">
        <v>766</v>
      </c>
      <c r="G114" s="237"/>
      <c r="H114" s="237" t="s">
        <v>809</v>
      </c>
      <c r="I114" s="237" t="s">
        <v>768</v>
      </c>
      <c r="J114" s="237">
        <v>120</v>
      </c>
      <c r="K114" s="249"/>
    </row>
    <row r="115" spans="2:11" s="1" customFormat="1" ht="15" customHeight="1">
      <c r="B115" s="260"/>
      <c r="C115" s="237" t="s">
        <v>35</v>
      </c>
      <c r="D115" s="237"/>
      <c r="E115" s="237"/>
      <c r="F115" s="258" t="s">
        <v>766</v>
      </c>
      <c r="G115" s="237"/>
      <c r="H115" s="237" t="s">
        <v>810</v>
      </c>
      <c r="I115" s="237" t="s">
        <v>801</v>
      </c>
      <c r="J115" s="237"/>
      <c r="K115" s="249"/>
    </row>
    <row r="116" spans="2:11" s="1" customFormat="1" ht="15" customHeight="1">
      <c r="B116" s="260"/>
      <c r="C116" s="237" t="s">
        <v>45</v>
      </c>
      <c r="D116" s="237"/>
      <c r="E116" s="237"/>
      <c r="F116" s="258" t="s">
        <v>766</v>
      </c>
      <c r="G116" s="237"/>
      <c r="H116" s="237" t="s">
        <v>811</v>
      </c>
      <c r="I116" s="237" t="s">
        <v>801</v>
      </c>
      <c r="J116" s="237"/>
      <c r="K116" s="249"/>
    </row>
    <row r="117" spans="2:11" s="1" customFormat="1" ht="15" customHeight="1">
      <c r="B117" s="260"/>
      <c r="C117" s="237" t="s">
        <v>54</v>
      </c>
      <c r="D117" s="237"/>
      <c r="E117" s="237"/>
      <c r="F117" s="258" t="s">
        <v>766</v>
      </c>
      <c r="G117" s="237"/>
      <c r="H117" s="237" t="s">
        <v>812</v>
      </c>
      <c r="I117" s="237" t="s">
        <v>813</v>
      </c>
      <c r="J117" s="237"/>
      <c r="K117" s="249"/>
    </row>
    <row r="118" spans="2:11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pans="2:11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pans="2:11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pans="2:1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pans="2:11" s="1" customFormat="1" ht="45" customHeight="1">
      <c r="B122" s="276"/>
      <c r="C122" s="361" t="s">
        <v>814</v>
      </c>
      <c r="D122" s="361"/>
      <c r="E122" s="361"/>
      <c r="F122" s="361"/>
      <c r="G122" s="361"/>
      <c r="H122" s="361"/>
      <c r="I122" s="361"/>
      <c r="J122" s="361"/>
      <c r="K122" s="277"/>
    </row>
    <row r="123" spans="2:11" s="1" customFormat="1" ht="17.25" customHeight="1">
      <c r="B123" s="278"/>
      <c r="C123" s="250" t="s">
        <v>760</v>
      </c>
      <c r="D123" s="250"/>
      <c r="E123" s="250"/>
      <c r="F123" s="250" t="s">
        <v>761</v>
      </c>
      <c r="G123" s="251"/>
      <c r="H123" s="250" t="s">
        <v>51</v>
      </c>
      <c r="I123" s="250" t="s">
        <v>54</v>
      </c>
      <c r="J123" s="250" t="s">
        <v>762</v>
      </c>
      <c r="K123" s="279"/>
    </row>
    <row r="124" spans="2:11" s="1" customFormat="1" ht="17.25" customHeight="1">
      <c r="B124" s="278"/>
      <c r="C124" s="252" t="s">
        <v>763</v>
      </c>
      <c r="D124" s="252"/>
      <c r="E124" s="252"/>
      <c r="F124" s="253" t="s">
        <v>764</v>
      </c>
      <c r="G124" s="254"/>
      <c r="H124" s="252"/>
      <c r="I124" s="252"/>
      <c r="J124" s="252" t="s">
        <v>765</v>
      </c>
      <c r="K124" s="279"/>
    </row>
    <row r="125" spans="2:11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pans="2:11" s="1" customFormat="1" ht="15" customHeight="1">
      <c r="B126" s="280"/>
      <c r="C126" s="237" t="s">
        <v>769</v>
      </c>
      <c r="D126" s="257"/>
      <c r="E126" s="257"/>
      <c r="F126" s="258" t="s">
        <v>766</v>
      </c>
      <c r="G126" s="237"/>
      <c r="H126" s="237" t="s">
        <v>806</v>
      </c>
      <c r="I126" s="237" t="s">
        <v>768</v>
      </c>
      <c r="J126" s="237">
        <v>120</v>
      </c>
      <c r="K126" s="283"/>
    </row>
    <row r="127" spans="2:11" s="1" customFormat="1" ht="15" customHeight="1">
      <c r="B127" s="280"/>
      <c r="C127" s="237" t="s">
        <v>815</v>
      </c>
      <c r="D127" s="237"/>
      <c r="E127" s="237"/>
      <c r="F127" s="258" t="s">
        <v>766</v>
      </c>
      <c r="G127" s="237"/>
      <c r="H127" s="237" t="s">
        <v>816</v>
      </c>
      <c r="I127" s="237" t="s">
        <v>768</v>
      </c>
      <c r="J127" s="237" t="s">
        <v>817</v>
      </c>
      <c r="K127" s="283"/>
    </row>
    <row r="128" spans="2:11" s="1" customFormat="1" ht="15" customHeight="1">
      <c r="B128" s="280"/>
      <c r="C128" s="237" t="s">
        <v>82</v>
      </c>
      <c r="D128" s="237"/>
      <c r="E128" s="237"/>
      <c r="F128" s="258" t="s">
        <v>766</v>
      </c>
      <c r="G128" s="237"/>
      <c r="H128" s="237" t="s">
        <v>818</v>
      </c>
      <c r="I128" s="237" t="s">
        <v>768</v>
      </c>
      <c r="J128" s="237" t="s">
        <v>817</v>
      </c>
      <c r="K128" s="283"/>
    </row>
    <row r="129" spans="2:11" s="1" customFormat="1" ht="15" customHeight="1">
      <c r="B129" s="280"/>
      <c r="C129" s="237" t="s">
        <v>777</v>
      </c>
      <c r="D129" s="237"/>
      <c r="E129" s="237"/>
      <c r="F129" s="258" t="s">
        <v>772</v>
      </c>
      <c r="G129" s="237"/>
      <c r="H129" s="237" t="s">
        <v>778</v>
      </c>
      <c r="I129" s="237" t="s">
        <v>768</v>
      </c>
      <c r="J129" s="237">
        <v>15</v>
      </c>
      <c r="K129" s="283"/>
    </row>
    <row r="130" spans="2:11" s="1" customFormat="1" ht="15" customHeight="1">
      <c r="B130" s="280"/>
      <c r="C130" s="261" t="s">
        <v>779</v>
      </c>
      <c r="D130" s="261"/>
      <c r="E130" s="261"/>
      <c r="F130" s="262" t="s">
        <v>772</v>
      </c>
      <c r="G130" s="261"/>
      <c r="H130" s="261" t="s">
        <v>780</v>
      </c>
      <c r="I130" s="261" t="s">
        <v>768</v>
      </c>
      <c r="J130" s="261">
        <v>15</v>
      </c>
      <c r="K130" s="283"/>
    </row>
    <row r="131" spans="2:11" s="1" customFormat="1" ht="15" customHeight="1">
      <c r="B131" s="280"/>
      <c r="C131" s="261" t="s">
        <v>781</v>
      </c>
      <c r="D131" s="261"/>
      <c r="E131" s="261"/>
      <c r="F131" s="262" t="s">
        <v>772</v>
      </c>
      <c r="G131" s="261"/>
      <c r="H131" s="261" t="s">
        <v>782</v>
      </c>
      <c r="I131" s="261" t="s">
        <v>768</v>
      </c>
      <c r="J131" s="261">
        <v>20</v>
      </c>
      <c r="K131" s="283"/>
    </row>
    <row r="132" spans="2:11" s="1" customFormat="1" ht="15" customHeight="1">
      <c r="B132" s="280"/>
      <c r="C132" s="261" t="s">
        <v>783</v>
      </c>
      <c r="D132" s="261"/>
      <c r="E132" s="261"/>
      <c r="F132" s="262" t="s">
        <v>772</v>
      </c>
      <c r="G132" s="261"/>
      <c r="H132" s="261" t="s">
        <v>784</v>
      </c>
      <c r="I132" s="261" t="s">
        <v>768</v>
      </c>
      <c r="J132" s="261">
        <v>20</v>
      </c>
      <c r="K132" s="283"/>
    </row>
    <row r="133" spans="2:11" s="1" customFormat="1" ht="15" customHeight="1">
      <c r="B133" s="280"/>
      <c r="C133" s="237" t="s">
        <v>771</v>
      </c>
      <c r="D133" s="237"/>
      <c r="E133" s="237"/>
      <c r="F133" s="258" t="s">
        <v>772</v>
      </c>
      <c r="G133" s="237"/>
      <c r="H133" s="237" t="s">
        <v>806</v>
      </c>
      <c r="I133" s="237" t="s">
        <v>768</v>
      </c>
      <c r="J133" s="237">
        <v>50</v>
      </c>
      <c r="K133" s="283"/>
    </row>
    <row r="134" spans="2:11" s="1" customFormat="1" ht="15" customHeight="1">
      <c r="B134" s="280"/>
      <c r="C134" s="237" t="s">
        <v>785</v>
      </c>
      <c r="D134" s="237"/>
      <c r="E134" s="237"/>
      <c r="F134" s="258" t="s">
        <v>772</v>
      </c>
      <c r="G134" s="237"/>
      <c r="H134" s="237" t="s">
        <v>806</v>
      </c>
      <c r="I134" s="237" t="s">
        <v>768</v>
      </c>
      <c r="J134" s="237">
        <v>50</v>
      </c>
      <c r="K134" s="283"/>
    </row>
    <row r="135" spans="2:11" s="1" customFormat="1" ht="15" customHeight="1">
      <c r="B135" s="280"/>
      <c r="C135" s="237" t="s">
        <v>791</v>
      </c>
      <c r="D135" s="237"/>
      <c r="E135" s="237"/>
      <c r="F135" s="258" t="s">
        <v>772</v>
      </c>
      <c r="G135" s="237"/>
      <c r="H135" s="237" t="s">
        <v>806</v>
      </c>
      <c r="I135" s="237" t="s">
        <v>768</v>
      </c>
      <c r="J135" s="237">
        <v>50</v>
      </c>
      <c r="K135" s="283"/>
    </row>
    <row r="136" spans="2:11" s="1" customFormat="1" ht="15" customHeight="1">
      <c r="B136" s="280"/>
      <c r="C136" s="237" t="s">
        <v>793</v>
      </c>
      <c r="D136" s="237"/>
      <c r="E136" s="237"/>
      <c r="F136" s="258" t="s">
        <v>772</v>
      </c>
      <c r="G136" s="237"/>
      <c r="H136" s="237" t="s">
        <v>806</v>
      </c>
      <c r="I136" s="237" t="s">
        <v>768</v>
      </c>
      <c r="J136" s="237">
        <v>50</v>
      </c>
      <c r="K136" s="283"/>
    </row>
    <row r="137" spans="2:11" s="1" customFormat="1" ht="15" customHeight="1">
      <c r="B137" s="280"/>
      <c r="C137" s="237" t="s">
        <v>794</v>
      </c>
      <c r="D137" s="237"/>
      <c r="E137" s="237"/>
      <c r="F137" s="258" t="s">
        <v>772</v>
      </c>
      <c r="G137" s="237"/>
      <c r="H137" s="237" t="s">
        <v>819</v>
      </c>
      <c r="I137" s="237" t="s">
        <v>768</v>
      </c>
      <c r="J137" s="237">
        <v>255</v>
      </c>
      <c r="K137" s="283"/>
    </row>
    <row r="138" spans="2:11" s="1" customFormat="1" ht="15" customHeight="1">
      <c r="B138" s="280"/>
      <c r="C138" s="237" t="s">
        <v>796</v>
      </c>
      <c r="D138" s="237"/>
      <c r="E138" s="237"/>
      <c r="F138" s="258" t="s">
        <v>766</v>
      </c>
      <c r="G138" s="237"/>
      <c r="H138" s="237" t="s">
        <v>820</v>
      </c>
      <c r="I138" s="237" t="s">
        <v>798</v>
      </c>
      <c r="J138" s="237"/>
      <c r="K138" s="283"/>
    </row>
    <row r="139" spans="2:11" s="1" customFormat="1" ht="15" customHeight="1">
      <c r="B139" s="280"/>
      <c r="C139" s="237" t="s">
        <v>799</v>
      </c>
      <c r="D139" s="237"/>
      <c r="E139" s="237"/>
      <c r="F139" s="258" t="s">
        <v>766</v>
      </c>
      <c r="G139" s="237"/>
      <c r="H139" s="237" t="s">
        <v>821</v>
      </c>
      <c r="I139" s="237" t="s">
        <v>801</v>
      </c>
      <c r="J139" s="237"/>
      <c r="K139" s="283"/>
    </row>
    <row r="140" spans="2:11" s="1" customFormat="1" ht="15" customHeight="1">
      <c r="B140" s="280"/>
      <c r="C140" s="237" t="s">
        <v>802</v>
      </c>
      <c r="D140" s="237"/>
      <c r="E140" s="237"/>
      <c r="F140" s="258" t="s">
        <v>766</v>
      </c>
      <c r="G140" s="237"/>
      <c r="H140" s="237" t="s">
        <v>802</v>
      </c>
      <c r="I140" s="237" t="s">
        <v>801</v>
      </c>
      <c r="J140" s="237"/>
      <c r="K140" s="283"/>
    </row>
    <row r="141" spans="2:11" s="1" customFormat="1" ht="15" customHeight="1">
      <c r="B141" s="280"/>
      <c r="C141" s="237" t="s">
        <v>35</v>
      </c>
      <c r="D141" s="237"/>
      <c r="E141" s="237"/>
      <c r="F141" s="258" t="s">
        <v>766</v>
      </c>
      <c r="G141" s="237"/>
      <c r="H141" s="237" t="s">
        <v>822</v>
      </c>
      <c r="I141" s="237" t="s">
        <v>801</v>
      </c>
      <c r="J141" s="237"/>
      <c r="K141" s="283"/>
    </row>
    <row r="142" spans="2:11" s="1" customFormat="1" ht="15" customHeight="1">
      <c r="B142" s="280"/>
      <c r="C142" s="237" t="s">
        <v>823</v>
      </c>
      <c r="D142" s="237"/>
      <c r="E142" s="237"/>
      <c r="F142" s="258" t="s">
        <v>766</v>
      </c>
      <c r="G142" s="237"/>
      <c r="H142" s="237" t="s">
        <v>824</v>
      </c>
      <c r="I142" s="237" t="s">
        <v>801</v>
      </c>
      <c r="J142" s="237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pans="2:11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pans="2:11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pans="2:11" s="1" customFormat="1" ht="45" customHeight="1">
      <c r="B147" s="248"/>
      <c r="C147" s="360" t="s">
        <v>825</v>
      </c>
      <c r="D147" s="360"/>
      <c r="E147" s="360"/>
      <c r="F147" s="360"/>
      <c r="G147" s="360"/>
      <c r="H147" s="360"/>
      <c r="I147" s="360"/>
      <c r="J147" s="360"/>
      <c r="K147" s="249"/>
    </row>
    <row r="148" spans="2:11" s="1" customFormat="1" ht="17.25" customHeight="1">
      <c r="B148" s="248"/>
      <c r="C148" s="250" t="s">
        <v>760</v>
      </c>
      <c r="D148" s="250"/>
      <c r="E148" s="250"/>
      <c r="F148" s="250" t="s">
        <v>761</v>
      </c>
      <c r="G148" s="251"/>
      <c r="H148" s="250" t="s">
        <v>51</v>
      </c>
      <c r="I148" s="250" t="s">
        <v>54</v>
      </c>
      <c r="J148" s="250" t="s">
        <v>762</v>
      </c>
      <c r="K148" s="249"/>
    </row>
    <row r="149" spans="2:11" s="1" customFormat="1" ht="17.25" customHeight="1">
      <c r="B149" s="248"/>
      <c r="C149" s="252" t="s">
        <v>763</v>
      </c>
      <c r="D149" s="252"/>
      <c r="E149" s="252"/>
      <c r="F149" s="253" t="s">
        <v>764</v>
      </c>
      <c r="G149" s="254"/>
      <c r="H149" s="252"/>
      <c r="I149" s="252"/>
      <c r="J149" s="252" t="s">
        <v>765</v>
      </c>
      <c r="K149" s="249"/>
    </row>
    <row r="150" spans="2:11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pans="2:11" s="1" customFormat="1" ht="15" customHeight="1">
      <c r="B151" s="260"/>
      <c r="C151" s="287" t="s">
        <v>769</v>
      </c>
      <c r="D151" s="237"/>
      <c r="E151" s="237"/>
      <c r="F151" s="288" t="s">
        <v>766</v>
      </c>
      <c r="G151" s="237"/>
      <c r="H151" s="287" t="s">
        <v>806</v>
      </c>
      <c r="I151" s="287" t="s">
        <v>768</v>
      </c>
      <c r="J151" s="287">
        <v>120</v>
      </c>
      <c r="K151" s="283"/>
    </row>
    <row r="152" spans="2:11" s="1" customFormat="1" ht="15" customHeight="1">
      <c r="B152" s="260"/>
      <c r="C152" s="287" t="s">
        <v>815</v>
      </c>
      <c r="D152" s="237"/>
      <c r="E152" s="237"/>
      <c r="F152" s="288" t="s">
        <v>766</v>
      </c>
      <c r="G152" s="237"/>
      <c r="H152" s="287" t="s">
        <v>826</v>
      </c>
      <c r="I152" s="287" t="s">
        <v>768</v>
      </c>
      <c r="J152" s="287" t="s">
        <v>817</v>
      </c>
      <c r="K152" s="283"/>
    </row>
    <row r="153" spans="2:11" s="1" customFormat="1" ht="15" customHeight="1">
      <c r="B153" s="260"/>
      <c r="C153" s="287" t="s">
        <v>82</v>
      </c>
      <c r="D153" s="237"/>
      <c r="E153" s="237"/>
      <c r="F153" s="288" t="s">
        <v>766</v>
      </c>
      <c r="G153" s="237"/>
      <c r="H153" s="287" t="s">
        <v>827</v>
      </c>
      <c r="I153" s="287" t="s">
        <v>768</v>
      </c>
      <c r="J153" s="287" t="s">
        <v>817</v>
      </c>
      <c r="K153" s="283"/>
    </row>
    <row r="154" spans="2:11" s="1" customFormat="1" ht="15" customHeight="1">
      <c r="B154" s="260"/>
      <c r="C154" s="287" t="s">
        <v>771</v>
      </c>
      <c r="D154" s="237"/>
      <c r="E154" s="237"/>
      <c r="F154" s="288" t="s">
        <v>772</v>
      </c>
      <c r="G154" s="237"/>
      <c r="H154" s="287" t="s">
        <v>806</v>
      </c>
      <c r="I154" s="287" t="s">
        <v>768</v>
      </c>
      <c r="J154" s="287">
        <v>50</v>
      </c>
      <c r="K154" s="283"/>
    </row>
    <row r="155" spans="2:11" s="1" customFormat="1" ht="15" customHeight="1">
      <c r="B155" s="260"/>
      <c r="C155" s="287" t="s">
        <v>774</v>
      </c>
      <c r="D155" s="237"/>
      <c r="E155" s="237"/>
      <c r="F155" s="288" t="s">
        <v>766</v>
      </c>
      <c r="G155" s="237"/>
      <c r="H155" s="287" t="s">
        <v>806</v>
      </c>
      <c r="I155" s="287" t="s">
        <v>776</v>
      </c>
      <c r="J155" s="287"/>
      <c r="K155" s="283"/>
    </row>
    <row r="156" spans="2:11" s="1" customFormat="1" ht="15" customHeight="1">
      <c r="B156" s="260"/>
      <c r="C156" s="287" t="s">
        <v>785</v>
      </c>
      <c r="D156" s="237"/>
      <c r="E156" s="237"/>
      <c r="F156" s="288" t="s">
        <v>772</v>
      </c>
      <c r="G156" s="237"/>
      <c r="H156" s="287" t="s">
        <v>806</v>
      </c>
      <c r="I156" s="287" t="s">
        <v>768</v>
      </c>
      <c r="J156" s="287">
        <v>50</v>
      </c>
      <c r="K156" s="283"/>
    </row>
    <row r="157" spans="2:11" s="1" customFormat="1" ht="15" customHeight="1">
      <c r="B157" s="260"/>
      <c r="C157" s="287" t="s">
        <v>793</v>
      </c>
      <c r="D157" s="237"/>
      <c r="E157" s="237"/>
      <c r="F157" s="288" t="s">
        <v>772</v>
      </c>
      <c r="G157" s="237"/>
      <c r="H157" s="287" t="s">
        <v>806</v>
      </c>
      <c r="I157" s="287" t="s">
        <v>768</v>
      </c>
      <c r="J157" s="287">
        <v>50</v>
      </c>
      <c r="K157" s="283"/>
    </row>
    <row r="158" spans="2:11" s="1" customFormat="1" ht="15" customHeight="1">
      <c r="B158" s="260"/>
      <c r="C158" s="287" t="s">
        <v>791</v>
      </c>
      <c r="D158" s="237"/>
      <c r="E158" s="237"/>
      <c r="F158" s="288" t="s">
        <v>772</v>
      </c>
      <c r="G158" s="237"/>
      <c r="H158" s="287" t="s">
        <v>806</v>
      </c>
      <c r="I158" s="287" t="s">
        <v>768</v>
      </c>
      <c r="J158" s="287">
        <v>50</v>
      </c>
      <c r="K158" s="283"/>
    </row>
    <row r="159" spans="2:11" s="1" customFormat="1" ht="15" customHeight="1">
      <c r="B159" s="260"/>
      <c r="C159" s="287" t="s">
        <v>102</v>
      </c>
      <c r="D159" s="237"/>
      <c r="E159" s="237"/>
      <c r="F159" s="288" t="s">
        <v>766</v>
      </c>
      <c r="G159" s="237"/>
      <c r="H159" s="287" t="s">
        <v>828</v>
      </c>
      <c r="I159" s="287" t="s">
        <v>768</v>
      </c>
      <c r="J159" s="287" t="s">
        <v>829</v>
      </c>
      <c r="K159" s="283"/>
    </row>
    <row r="160" spans="2:11" s="1" customFormat="1" ht="15" customHeight="1">
      <c r="B160" s="260"/>
      <c r="C160" s="287" t="s">
        <v>830</v>
      </c>
      <c r="D160" s="237"/>
      <c r="E160" s="237"/>
      <c r="F160" s="288" t="s">
        <v>766</v>
      </c>
      <c r="G160" s="237"/>
      <c r="H160" s="287" t="s">
        <v>831</v>
      </c>
      <c r="I160" s="287" t="s">
        <v>801</v>
      </c>
      <c r="J160" s="287"/>
      <c r="K160" s="283"/>
    </row>
    <row r="161" spans="2:1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pans="2:11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pans="2:11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pans="2:11" s="1" customFormat="1" ht="7.5" customHeight="1">
      <c r="B164" s="226"/>
      <c r="C164" s="227"/>
      <c r="D164" s="227"/>
      <c r="E164" s="227"/>
      <c r="F164" s="227"/>
      <c r="G164" s="227"/>
      <c r="H164" s="227"/>
      <c r="I164" s="227"/>
      <c r="J164" s="227"/>
      <c r="K164" s="228"/>
    </row>
    <row r="165" spans="2:11" s="1" customFormat="1" ht="45" customHeight="1">
      <c r="B165" s="229"/>
      <c r="C165" s="361" t="s">
        <v>832</v>
      </c>
      <c r="D165" s="361"/>
      <c r="E165" s="361"/>
      <c r="F165" s="361"/>
      <c r="G165" s="361"/>
      <c r="H165" s="361"/>
      <c r="I165" s="361"/>
      <c r="J165" s="361"/>
      <c r="K165" s="230"/>
    </row>
    <row r="166" spans="2:11" s="1" customFormat="1" ht="17.25" customHeight="1">
      <c r="B166" s="229"/>
      <c r="C166" s="250" t="s">
        <v>760</v>
      </c>
      <c r="D166" s="250"/>
      <c r="E166" s="250"/>
      <c r="F166" s="250" t="s">
        <v>761</v>
      </c>
      <c r="G166" s="292"/>
      <c r="H166" s="293" t="s">
        <v>51</v>
      </c>
      <c r="I166" s="293" t="s">
        <v>54</v>
      </c>
      <c r="J166" s="250" t="s">
        <v>762</v>
      </c>
      <c r="K166" s="230"/>
    </row>
    <row r="167" spans="2:11" s="1" customFormat="1" ht="17.25" customHeight="1">
      <c r="B167" s="231"/>
      <c r="C167" s="252" t="s">
        <v>763</v>
      </c>
      <c r="D167" s="252"/>
      <c r="E167" s="252"/>
      <c r="F167" s="253" t="s">
        <v>764</v>
      </c>
      <c r="G167" s="294"/>
      <c r="H167" s="295"/>
      <c r="I167" s="295"/>
      <c r="J167" s="252" t="s">
        <v>765</v>
      </c>
      <c r="K167" s="232"/>
    </row>
    <row r="168" spans="2:11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pans="2:11" s="1" customFormat="1" ht="15" customHeight="1">
      <c r="B169" s="260"/>
      <c r="C169" s="237" t="s">
        <v>769</v>
      </c>
      <c r="D169" s="237"/>
      <c r="E169" s="237"/>
      <c r="F169" s="258" t="s">
        <v>766</v>
      </c>
      <c r="G169" s="237"/>
      <c r="H169" s="237" t="s">
        <v>806</v>
      </c>
      <c r="I169" s="237" t="s">
        <v>768</v>
      </c>
      <c r="J169" s="237">
        <v>120</v>
      </c>
      <c r="K169" s="283"/>
    </row>
    <row r="170" spans="2:11" s="1" customFormat="1" ht="15" customHeight="1">
      <c r="B170" s="260"/>
      <c r="C170" s="237" t="s">
        <v>815</v>
      </c>
      <c r="D170" s="237"/>
      <c r="E170" s="237"/>
      <c r="F170" s="258" t="s">
        <v>766</v>
      </c>
      <c r="G170" s="237"/>
      <c r="H170" s="237" t="s">
        <v>816</v>
      </c>
      <c r="I170" s="237" t="s">
        <v>768</v>
      </c>
      <c r="J170" s="237" t="s">
        <v>817</v>
      </c>
      <c r="K170" s="283"/>
    </row>
    <row r="171" spans="2:11" s="1" customFormat="1" ht="15" customHeight="1">
      <c r="B171" s="260"/>
      <c r="C171" s="237" t="s">
        <v>82</v>
      </c>
      <c r="D171" s="237"/>
      <c r="E171" s="237"/>
      <c r="F171" s="258" t="s">
        <v>766</v>
      </c>
      <c r="G171" s="237"/>
      <c r="H171" s="237" t="s">
        <v>833</v>
      </c>
      <c r="I171" s="237" t="s">
        <v>768</v>
      </c>
      <c r="J171" s="237" t="s">
        <v>817</v>
      </c>
      <c r="K171" s="283"/>
    </row>
    <row r="172" spans="2:11" s="1" customFormat="1" ht="15" customHeight="1">
      <c r="B172" s="260"/>
      <c r="C172" s="237" t="s">
        <v>771</v>
      </c>
      <c r="D172" s="237"/>
      <c r="E172" s="237"/>
      <c r="F172" s="258" t="s">
        <v>772</v>
      </c>
      <c r="G172" s="237"/>
      <c r="H172" s="237" t="s">
        <v>833</v>
      </c>
      <c r="I172" s="237" t="s">
        <v>768</v>
      </c>
      <c r="J172" s="237">
        <v>50</v>
      </c>
      <c r="K172" s="283"/>
    </row>
    <row r="173" spans="2:11" s="1" customFormat="1" ht="15" customHeight="1">
      <c r="B173" s="260"/>
      <c r="C173" s="237" t="s">
        <v>774</v>
      </c>
      <c r="D173" s="237"/>
      <c r="E173" s="237"/>
      <c r="F173" s="258" t="s">
        <v>766</v>
      </c>
      <c r="G173" s="237"/>
      <c r="H173" s="237" t="s">
        <v>833</v>
      </c>
      <c r="I173" s="237" t="s">
        <v>776</v>
      </c>
      <c r="J173" s="237"/>
      <c r="K173" s="283"/>
    </row>
    <row r="174" spans="2:11" s="1" customFormat="1" ht="15" customHeight="1">
      <c r="B174" s="260"/>
      <c r="C174" s="237" t="s">
        <v>785</v>
      </c>
      <c r="D174" s="237"/>
      <c r="E174" s="237"/>
      <c r="F174" s="258" t="s">
        <v>772</v>
      </c>
      <c r="G174" s="237"/>
      <c r="H174" s="237" t="s">
        <v>833</v>
      </c>
      <c r="I174" s="237" t="s">
        <v>768</v>
      </c>
      <c r="J174" s="237">
        <v>50</v>
      </c>
      <c r="K174" s="283"/>
    </row>
    <row r="175" spans="2:11" s="1" customFormat="1" ht="15" customHeight="1">
      <c r="B175" s="260"/>
      <c r="C175" s="237" t="s">
        <v>793</v>
      </c>
      <c r="D175" s="237"/>
      <c r="E175" s="237"/>
      <c r="F175" s="258" t="s">
        <v>772</v>
      </c>
      <c r="G175" s="237"/>
      <c r="H175" s="237" t="s">
        <v>833</v>
      </c>
      <c r="I175" s="237" t="s">
        <v>768</v>
      </c>
      <c r="J175" s="237">
        <v>50</v>
      </c>
      <c r="K175" s="283"/>
    </row>
    <row r="176" spans="2:11" s="1" customFormat="1" ht="15" customHeight="1">
      <c r="B176" s="260"/>
      <c r="C176" s="237" t="s">
        <v>791</v>
      </c>
      <c r="D176" s="237"/>
      <c r="E176" s="237"/>
      <c r="F176" s="258" t="s">
        <v>772</v>
      </c>
      <c r="G176" s="237"/>
      <c r="H176" s="237" t="s">
        <v>833</v>
      </c>
      <c r="I176" s="237" t="s">
        <v>768</v>
      </c>
      <c r="J176" s="237">
        <v>50</v>
      </c>
      <c r="K176" s="283"/>
    </row>
    <row r="177" spans="2:11" s="1" customFormat="1" ht="15" customHeight="1">
      <c r="B177" s="260"/>
      <c r="C177" s="237" t="s">
        <v>117</v>
      </c>
      <c r="D177" s="237"/>
      <c r="E177" s="237"/>
      <c r="F177" s="258" t="s">
        <v>766</v>
      </c>
      <c r="G177" s="237"/>
      <c r="H177" s="237" t="s">
        <v>834</v>
      </c>
      <c r="I177" s="237" t="s">
        <v>835</v>
      </c>
      <c r="J177" s="237"/>
      <c r="K177" s="283"/>
    </row>
    <row r="178" spans="2:11" s="1" customFormat="1" ht="15" customHeight="1">
      <c r="B178" s="260"/>
      <c r="C178" s="237" t="s">
        <v>54</v>
      </c>
      <c r="D178" s="237"/>
      <c r="E178" s="237"/>
      <c r="F178" s="258" t="s">
        <v>766</v>
      </c>
      <c r="G178" s="237"/>
      <c r="H178" s="237" t="s">
        <v>836</v>
      </c>
      <c r="I178" s="237" t="s">
        <v>837</v>
      </c>
      <c r="J178" s="237">
        <v>1</v>
      </c>
      <c r="K178" s="283"/>
    </row>
    <row r="179" spans="2:11" s="1" customFormat="1" ht="15" customHeight="1">
      <c r="B179" s="260"/>
      <c r="C179" s="237" t="s">
        <v>50</v>
      </c>
      <c r="D179" s="237"/>
      <c r="E179" s="237"/>
      <c r="F179" s="258" t="s">
        <v>766</v>
      </c>
      <c r="G179" s="237"/>
      <c r="H179" s="237" t="s">
        <v>838</v>
      </c>
      <c r="I179" s="237" t="s">
        <v>768</v>
      </c>
      <c r="J179" s="237">
        <v>20</v>
      </c>
      <c r="K179" s="283"/>
    </row>
    <row r="180" spans="2:11" s="1" customFormat="1" ht="15" customHeight="1">
      <c r="B180" s="260"/>
      <c r="C180" s="237" t="s">
        <v>51</v>
      </c>
      <c r="D180" s="237"/>
      <c r="E180" s="237"/>
      <c r="F180" s="258" t="s">
        <v>766</v>
      </c>
      <c r="G180" s="237"/>
      <c r="H180" s="237" t="s">
        <v>839</v>
      </c>
      <c r="I180" s="237" t="s">
        <v>768</v>
      </c>
      <c r="J180" s="237">
        <v>255</v>
      </c>
      <c r="K180" s="283"/>
    </row>
    <row r="181" spans="2:11" s="1" customFormat="1" ht="15" customHeight="1">
      <c r="B181" s="260"/>
      <c r="C181" s="237" t="s">
        <v>118</v>
      </c>
      <c r="D181" s="237"/>
      <c r="E181" s="237"/>
      <c r="F181" s="258" t="s">
        <v>766</v>
      </c>
      <c r="G181" s="237"/>
      <c r="H181" s="237" t="s">
        <v>730</v>
      </c>
      <c r="I181" s="237" t="s">
        <v>768</v>
      </c>
      <c r="J181" s="237">
        <v>10</v>
      </c>
      <c r="K181" s="283"/>
    </row>
    <row r="182" spans="2:11" s="1" customFormat="1" ht="15" customHeight="1">
      <c r="B182" s="260"/>
      <c r="C182" s="237" t="s">
        <v>119</v>
      </c>
      <c r="D182" s="237"/>
      <c r="E182" s="237"/>
      <c r="F182" s="258" t="s">
        <v>766</v>
      </c>
      <c r="G182" s="237"/>
      <c r="H182" s="237" t="s">
        <v>840</v>
      </c>
      <c r="I182" s="237" t="s">
        <v>801</v>
      </c>
      <c r="J182" s="237"/>
      <c r="K182" s="283"/>
    </row>
    <row r="183" spans="2:11" s="1" customFormat="1" ht="15" customHeight="1">
      <c r="B183" s="260"/>
      <c r="C183" s="237" t="s">
        <v>841</v>
      </c>
      <c r="D183" s="237"/>
      <c r="E183" s="237"/>
      <c r="F183" s="258" t="s">
        <v>766</v>
      </c>
      <c r="G183" s="237"/>
      <c r="H183" s="237" t="s">
        <v>842</v>
      </c>
      <c r="I183" s="237" t="s">
        <v>801</v>
      </c>
      <c r="J183" s="237"/>
      <c r="K183" s="283"/>
    </row>
    <row r="184" spans="2:11" s="1" customFormat="1" ht="15" customHeight="1">
      <c r="B184" s="260"/>
      <c r="C184" s="237" t="s">
        <v>830</v>
      </c>
      <c r="D184" s="237"/>
      <c r="E184" s="237"/>
      <c r="F184" s="258" t="s">
        <v>766</v>
      </c>
      <c r="G184" s="237"/>
      <c r="H184" s="237" t="s">
        <v>843</v>
      </c>
      <c r="I184" s="237" t="s">
        <v>801</v>
      </c>
      <c r="J184" s="237"/>
      <c r="K184" s="283"/>
    </row>
    <row r="185" spans="2:11" s="1" customFormat="1" ht="15" customHeight="1">
      <c r="B185" s="260"/>
      <c r="C185" s="237" t="s">
        <v>121</v>
      </c>
      <c r="D185" s="237"/>
      <c r="E185" s="237"/>
      <c r="F185" s="258" t="s">
        <v>772</v>
      </c>
      <c r="G185" s="237"/>
      <c r="H185" s="237" t="s">
        <v>844</v>
      </c>
      <c r="I185" s="237" t="s">
        <v>768</v>
      </c>
      <c r="J185" s="237">
        <v>50</v>
      </c>
      <c r="K185" s="283"/>
    </row>
    <row r="186" spans="2:11" s="1" customFormat="1" ht="15" customHeight="1">
      <c r="B186" s="260"/>
      <c r="C186" s="237" t="s">
        <v>845</v>
      </c>
      <c r="D186" s="237"/>
      <c r="E186" s="237"/>
      <c r="F186" s="258" t="s">
        <v>772</v>
      </c>
      <c r="G186" s="237"/>
      <c r="H186" s="237" t="s">
        <v>846</v>
      </c>
      <c r="I186" s="237" t="s">
        <v>847</v>
      </c>
      <c r="J186" s="237"/>
      <c r="K186" s="283"/>
    </row>
    <row r="187" spans="2:11" s="1" customFormat="1" ht="15" customHeight="1">
      <c r="B187" s="260"/>
      <c r="C187" s="237" t="s">
        <v>848</v>
      </c>
      <c r="D187" s="237"/>
      <c r="E187" s="237"/>
      <c r="F187" s="258" t="s">
        <v>772</v>
      </c>
      <c r="G187" s="237"/>
      <c r="H187" s="237" t="s">
        <v>849</v>
      </c>
      <c r="I187" s="237" t="s">
        <v>847</v>
      </c>
      <c r="J187" s="237"/>
      <c r="K187" s="283"/>
    </row>
    <row r="188" spans="2:11" s="1" customFormat="1" ht="15" customHeight="1">
      <c r="B188" s="260"/>
      <c r="C188" s="237" t="s">
        <v>850</v>
      </c>
      <c r="D188" s="237"/>
      <c r="E188" s="237"/>
      <c r="F188" s="258" t="s">
        <v>772</v>
      </c>
      <c r="G188" s="237"/>
      <c r="H188" s="237" t="s">
        <v>851</v>
      </c>
      <c r="I188" s="237" t="s">
        <v>847</v>
      </c>
      <c r="J188" s="237"/>
      <c r="K188" s="283"/>
    </row>
    <row r="189" spans="2:11" s="1" customFormat="1" ht="15" customHeight="1">
      <c r="B189" s="260"/>
      <c r="C189" s="296" t="s">
        <v>852</v>
      </c>
      <c r="D189" s="237"/>
      <c r="E189" s="237"/>
      <c r="F189" s="258" t="s">
        <v>772</v>
      </c>
      <c r="G189" s="237"/>
      <c r="H189" s="237" t="s">
        <v>853</v>
      </c>
      <c r="I189" s="237" t="s">
        <v>854</v>
      </c>
      <c r="J189" s="297" t="s">
        <v>855</v>
      </c>
      <c r="K189" s="283"/>
    </row>
    <row r="190" spans="2:11" s="1" customFormat="1" ht="15" customHeight="1">
      <c r="B190" s="260"/>
      <c r="C190" s="296" t="s">
        <v>39</v>
      </c>
      <c r="D190" s="237"/>
      <c r="E190" s="237"/>
      <c r="F190" s="258" t="s">
        <v>766</v>
      </c>
      <c r="G190" s="237"/>
      <c r="H190" s="234" t="s">
        <v>856</v>
      </c>
      <c r="I190" s="237" t="s">
        <v>857</v>
      </c>
      <c r="J190" s="237"/>
      <c r="K190" s="283"/>
    </row>
    <row r="191" spans="2:11" s="1" customFormat="1" ht="15" customHeight="1">
      <c r="B191" s="260"/>
      <c r="C191" s="296" t="s">
        <v>858</v>
      </c>
      <c r="D191" s="237"/>
      <c r="E191" s="237"/>
      <c r="F191" s="258" t="s">
        <v>766</v>
      </c>
      <c r="G191" s="237"/>
      <c r="H191" s="237" t="s">
        <v>859</v>
      </c>
      <c r="I191" s="237" t="s">
        <v>801</v>
      </c>
      <c r="J191" s="237"/>
      <c r="K191" s="283"/>
    </row>
    <row r="192" spans="2:11" s="1" customFormat="1" ht="15" customHeight="1">
      <c r="B192" s="260"/>
      <c r="C192" s="296" t="s">
        <v>860</v>
      </c>
      <c r="D192" s="237"/>
      <c r="E192" s="237"/>
      <c r="F192" s="258" t="s">
        <v>766</v>
      </c>
      <c r="G192" s="237"/>
      <c r="H192" s="237" t="s">
        <v>861</v>
      </c>
      <c r="I192" s="237" t="s">
        <v>801</v>
      </c>
      <c r="J192" s="237"/>
      <c r="K192" s="283"/>
    </row>
    <row r="193" spans="2:11" s="1" customFormat="1" ht="15" customHeight="1">
      <c r="B193" s="260"/>
      <c r="C193" s="296" t="s">
        <v>862</v>
      </c>
      <c r="D193" s="237"/>
      <c r="E193" s="237"/>
      <c r="F193" s="258" t="s">
        <v>772</v>
      </c>
      <c r="G193" s="237"/>
      <c r="H193" s="237" t="s">
        <v>863</v>
      </c>
      <c r="I193" s="237" t="s">
        <v>801</v>
      </c>
      <c r="J193" s="237"/>
      <c r="K193" s="283"/>
    </row>
    <row r="194" spans="2:11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pans="2:11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pans="2:11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pans="2:11" s="1" customFormat="1" ht="18.75" customHeight="1">
      <c r="B197" s="244"/>
      <c r="C197" s="244"/>
      <c r="D197" s="244"/>
      <c r="E197" s="244"/>
      <c r="F197" s="244"/>
      <c r="G197" s="244"/>
      <c r="H197" s="244"/>
      <c r="I197" s="244"/>
      <c r="J197" s="244"/>
      <c r="K197" s="244"/>
    </row>
    <row r="198" spans="2:11" s="1" customFormat="1" ht="13.5">
      <c r="B198" s="226"/>
      <c r="C198" s="227"/>
      <c r="D198" s="227"/>
      <c r="E198" s="227"/>
      <c r="F198" s="227"/>
      <c r="G198" s="227"/>
      <c r="H198" s="227"/>
      <c r="I198" s="227"/>
      <c r="J198" s="227"/>
      <c r="K198" s="228"/>
    </row>
    <row r="199" spans="2:11" s="1" customFormat="1" ht="21">
      <c r="B199" s="229"/>
      <c r="C199" s="361" t="s">
        <v>864</v>
      </c>
      <c r="D199" s="361"/>
      <c r="E199" s="361"/>
      <c r="F199" s="361"/>
      <c r="G199" s="361"/>
      <c r="H199" s="361"/>
      <c r="I199" s="361"/>
      <c r="J199" s="361"/>
      <c r="K199" s="230"/>
    </row>
    <row r="200" spans="2:11" s="1" customFormat="1" ht="25.5" customHeight="1">
      <c r="B200" s="229"/>
      <c r="C200" s="299" t="s">
        <v>865</v>
      </c>
      <c r="D200" s="299"/>
      <c r="E200" s="299"/>
      <c r="F200" s="299" t="s">
        <v>866</v>
      </c>
      <c r="G200" s="300"/>
      <c r="H200" s="362" t="s">
        <v>867</v>
      </c>
      <c r="I200" s="362"/>
      <c r="J200" s="362"/>
      <c r="K200" s="230"/>
    </row>
    <row r="201" spans="2:1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pans="2:11" s="1" customFormat="1" ht="15" customHeight="1">
      <c r="B202" s="260"/>
      <c r="C202" s="237" t="s">
        <v>857</v>
      </c>
      <c r="D202" s="237"/>
      <c r="E202" s="237"/>
      <c r="F202" s="258" t="s">
        <v>40</v>
      </c>
      <c r="G202" s="237"/>
      <c r="H202" s="363" t="s">
        <v>868</v>
      </c>
      <c r="I202" s="363"/>
      <c r="J202" s="363"/>
      <c r="K202" s="283"/>
    </row>
    <row r="203" spans="2:11" s="1" customFormat="1" ht="15" customHeight="1">
      <c r="B203" s="260"/>
      <c r="C203" s="237"/>
      <c r="D203" s="237"/>
      <c r="E203" s="237"/>
      <c r="F203" s="258" t="s">
        <v>41</v>
      </c>
      <c r="G203" s="237"/>
      <c r="H203" s="363" t="s">
        <v>869</v>
      </c>
      <c r="I203" s="363"/>
      <c r="J203" s="363"/>
      <c r="K203" s="283"/>
    </row>
    <row r="204" spans="2:11" s="1" customFormat="1" ht="15" customHeight="1">
      <c r="B204" s="260"/>
      <c r="C204" s="237"/>
      <c r="D204" s="237"/>
      <c r="E204" s="237"/>
      <c r="F204" s="258" t="s">
        <v>44</v>
      </c>
      <c r="G204" s="237"/>
      <c r="H204" s="363" t="s">
        <v>870</v>
      </c>
      <c r="I204" s="363"/>
      <c r="J204" s="363"/>
      <c r="K204" s="283"/>
    </row>
    <row r="205" spans="2:11" s="1" customFormat="1" ht="15" customHeight="1">
      <c r="B205" s="260"/>
      <c r="C205" s="237"/>
      <c r="D205" s="237"/>
      <c r="E205" s="237"/>
      <c r="F205" s="258" t="s">
        <v>42</v>
      </c>
      <c r="G205" s="237"/>
      <c r="H205" s="363" t="s">
        <v>871</v>
      </c>
      <c r="I205" s="363"/>
      <c r="J205" s="363"/>
      <c r="K205" s="283"/>
    </row>
    <row r="206" spans="2:11" s="1" customFormat="1" ht="15" customHeight="1">
      <c r="B206" s="260"/>
      <c r="C206" s="237"/>
      <c r="D206" s="237"/>
      <c r="E206" s="237"/>
      <c r="F206" s="258" t="s">
        <v>43</v>
      </c>
      <c r="G206" s="237"/>
      <c r="H206" s="363" t="s">
        <v>872</v>
      </c>
      <c r="I206" s="363"/>
      <c r="J206" s="363"/>
      <c r="K206" s="283"/>
    </row>
    <row r="207" spans="2:11" s="1" customFormat="1" ht="15" customHeight="1">
      <c r="B207" s="260"/>
      <c r="C207" s="237"/>
      <c r="D207" s="237"/>
      <c r="E207" s="237"/>
      <c r="F207" s="258"/>
      <c r="G207" s="237"/>
      <c r="H207" s="237"/>
      <c r="I207" s="237"/>
      <c r="J207" s="237"/>
      <c r="K207" s="283"/>
    </row>
    <row r="208" spans="2:11" s="1" customFormat="1" ht="15" customHeight="1">
      <c r="B208" s="260"/>
      <c r="C208" s="237" t="s">
        <v>813</v>
      </c>
      <c r="D208" s="237"/>
      <c r="E208" s="237"/>
      <c r="F208" s="258" t="s">
        <v>75</v>
      </c>
      <c r="G208" s="237"/>
      <c r="H208" s="363" t="s">
        <v>873</v>
      </c>
      <c r="I208" s="363"/>
      <c r="J208" s="363"/>
      <c r="K208" s="283"/>
    </row>
    <row r="209" spans="2:11" s="1" customFormat="1" ht="15" customHeight="1">
      <c r="B209" s="260"/>
      <c r="C209" s="237"/>
      <c r="D209" s="237"/>
      <c r="E209" s="237"/>
      <c r="F209" s="258" t="s">
        <v>709</v>
      </c>
      <c r="G209" s="237"/>
      <c r="H209" s="363" t="s">
        <v>710</v>
      </c>
      <c r="I209" s="363"/>
      <c r="J209" s="363"/>
      <c r="K209" s="283"/>
    </row>
    <row r="210" spans="2:11" s="1" customFormat="1" ht="15" customHeight="1">
      <c r="B210" s="260"/>
      <c r="C210" s="237"/>
      <c r="D210" s="237"/>
      <c r="E210" s="237"/>
      <c r="F210" s="258" t="s">
        <v>707</v>
      </c>
      <c r="G210" s="237"/>
      <c r="H210" s="363" t="s">
        <v>874</v>
      </c>
      <c r="I210" s="363"/>
      <c r="J210" s="363"/>
      <c r="K210" s="283"/>
    </row>
    <row r="211" spans="2:11" s="1" customFormat="1" ht="15" customHeight="1">
      <c r="B211" s="301"/>
      <c r="C211" s="237"/>
      <c r="D211" s="237"/>
      <c r="E211" s="237"/>
      <c r="F211" s="258" t="s">
        <v>711</v>
      </c>
      <c r="G211" s="296"/>
      <c r="H211" s="364" t="s">
        <v>712</v>
      </c>
      <c r="I211" s="364"/>
      <c r="J211" s="364"/>
      <c r="K211" s="302"/>
    </row>
    <row r="212" spans="2:11" s="1" customFormat="1" ht="15" customHeight="1">
      <c r="B212" s="301"/>
      <c r="C212" s="237"/>
      <c r="D212" s="237"/>
      <c r="E212" s="237"/>
      <c r="F212" s="258" t="s">
        <v>713</v>
      </c>
      <c r="G212" s="296"/>
      <c r="H212" s="364" t="s">
        <v>355</v>
      </c>
      <c r="I212" s="364"/>
      <c r="J212" s="364"/>
      <c r="K212" s="302"/>
    </row>
    <row r="213" spans="2:11" s="1" customFormat="1" ht="15" customHeight="1">
      <c r="B213" s="301"/>
      <c r="C213" s="237"/>
      <c r="D213" s="237"/>
      <c r="E213" s="237"/>
      <c r="F213" s="258"/>
      <c r="G213" s="296"/>
      <c r="H213" s="287"/>
      <c r="I213" s="287"/>
      <c r="J213" s="287"/>
      <c r="K213" s="302"/>
    </row>
    <row r="214" spans="2:11" s="1" customFormat="1" ht="15" customHeight="1">
      <c r="B214" s="301"/>
      <c r="C214" s="237" t="s">
        <v>837</v>
      </c>
      <c r="D214" s="237"/>
      <c r="E214" s="237"/>
      <c r="F214" s="258">
        <v>1</v>
      </c>
      <c r="G214" s="296"/>
      <c r="H214" s="364" t="s">
        <v>875</v>
      </c>
      <c r="I214" s="364"/>
      <c r="J214" s="364"/>
      <c r="K214" s="302"/>
    </row>
    <row r="215" spans="2:11" s="1" customFormat="1" ht="15" customHeight="1">
      <c r="B215" s="301"/>
      <c r="C215" s="237"/>
      <c r="D215" s="237"/>
      <c r="E215" s="237"/>
      <c r="F215" s="258">
        <v>2</v>
      </c>
      <c r="G215" s="296"/>
      <c r="H215" s="364" t="s">
        <v>876</v>
      </c>
      <c r="I215" s="364"/>
      <c r="J215" s="364"/>
      <c r="K215" s="302"/>
    </row>
    <row r="216" spans="2:11" s="1" customFormat="1" ht="15" customHeight="1">
      <c r="B216" s="301"/>
      <c r="C216" s="237"/>
      <c r="D216" s="237"/>
      <c r="E216" s="237"/>
      <c r="F216" s="258">
        <v>3</v>
      </c>
      <c r="G216" s="296"/>
      <c r="H216" s="364" t="s">
        <v>877</v>
      </c>
      <c r="I216" s="364"/>
      <c r="J216" s="364"/>
      <c r="K216" s="302"/>
    </row>
    <row r="217" spans="2:11" s="1" customFormat="1" ht="15" customHeight="1">
      <c r="B217" s="301"/>
      <c r="C217" s="237"/>
      <c r="D217" s="237"/>
      <c r="E217" s="237"/>
      <c r="F217" s="258">
        <v>4</v>
      </c>
      <c r="G217" s="296"/>
      <c r="H217" s="364" t="s">
        <v>878</v>
      </c>
      <c r="I217" s="364"/>
      <c r="J217" s="364"/>
      <c r="K217" s="302"/>
    </row>
    <row r="218" spans="2:11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2022120411 - Polní cesta</vt:lpstr>
      <vt:lpstr>2022120412 - Výsadba</vt:lpstr>
      <vt:lpstr>2022120413 - Tříletá násl...</vt:lpstr>
      <vt:lpstr>202212043 - VPC 4R</vt:lpstr>
      <vt:lpstr>Pokyny pro vyplnění</vt:lpstr>
      <vt:lpstr>'2022120411 - Polní cesta'!Názvy_tisku</vt:lpstr>
      <vt:lpstr>'2022120412 - Výsadba'!Názvy_tisku</vt:lpstr>
      <vt:lpstr>'2022120413 - Tříletá násl...'!Názvy_tisku</vt:lpstr>
      <vt:lpstr>'202212043 - VPC 4R'!Názvy_tisku</vt:lpstr>
      <vt:lpstr>'Rekapitulace stavby'!Názvy_tisku</vt:lpstr>
      <vt:lpstr>'2022120411 - Polní cesta'!Oblast_tisku</vt:lpstr>
      <vt:lpstr>'2022120412 - Výsadba'!Oblast_tisku</vt:lpstr>
      <vt:lpstr>'2022120413 - Tříletá násl...'!Oblast_tisku</vt:lpstr>
      <vt:lpstr>'202212043 - VPC 4R'!Oblast_tisku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PC-SLOVACEK-W10\PC</dc:creator>
  <cp:lastModifiedBy>Bízek Libor Ing.</cp:lastModifiedBy>
  <dcterms:created xsi:type="dcterms:W3CDTF">2023-04-14T10:18:00Z</dcterms:created>
  <dcterms:modified xsi:type="dcterms:W3CDTF">2023-04-14T11:54:56Z</dcterms:modified>
</cp:coreProperties>
</file>